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3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<sst xmlns="http://schemas.openxmlformats.org/spreadsheetml/2006/main" count="98" uniqueCount="72">
  <si>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</si>
  <si>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</si>
  <si>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</si>
  <si>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</si>
  <si>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</si>
  <si>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</si>
  <si>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</si>
  <si>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</si>
  <si>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</si>
  <si>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</si>
  <si>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</si>
  <si>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</si>
  <si>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</si>
  <si>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</si>
  <si>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</si>
  <si>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</si>
  <si>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</si>
  <si>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</si>
  <si>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</si>
  <si>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</si>
  <si>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</si>
  <si>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</si>
  <si>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</si>
  <si>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</si>
  <si>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</si>
  <si>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</si>
  <si>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</si>
  <si>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</si>
  <si>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</si>
  <si>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</si>
  <si>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</si>
  <si>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</si>
  <si>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</si>
  <si>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</si>
  <si>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</si>
  <si>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</si>
  <si>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</si>
  <si>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</si>
  <si>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</si>
  <si>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</si>
  <si>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</si>
  <si>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</si>
  <si>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</si>
  <si>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</si>
  <si>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</si>
  <si>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</si>
  <si>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</si>
  <si>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</si>
  <si>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</si>
  <si>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</si>
  <si>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</si>
  <si>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</si>
  <si>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</si>
  <si>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</si>
  <si>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</si>
  <si>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</si>
  <si>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</si>
  <si>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</si>
  <si>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</si>
  <si>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</si>
  <si>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</si>
  <si>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</si>
  <si>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</si>
  <si>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</si>
  <si>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</si>
  <si>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</si>
  <si>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</si>
  <si>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</si>
  <si>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PUENTE ATIRANTADO KM 30+191.48</t>
  </si>
  <si>
    <t>28-29</t>
  </si>
  <si>
    <t>GP-GM - GRAVA MAL GRADUADA CON LIMO Y ARENA</t>
  </si>
  <si>
    <t>19.00- 19.77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</si>
</sst>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2" fontId="12" fillId="2" borderId="0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72.482113373692897</c:v>
                </c:pt>
                <c:pt idx="6">
                  <c:v>59.823885525591635</c:v>
                </c:pt>
                <c:pt idx="7">
                  <c:v>50.467804072647219</c:v>
                </c:pt>
                <c:pt idx="8">
                  <c:v>41.080792515134831</c:v>
                </c:pt>
                <c:pt idx="9">
                  <c:v>31.996587782058334</c:v>
                </c:pt>
                <c:pt idx="10">
                  <c:v>20.994606494221241</c:v>
                </c:pt>
                <c:pt idx="11">
                  <c:v>13.929113924050633</c:v>
                </c:pt>
                <c:pt idx="12">
                  <c:v>9.2860759493670884</c:v>
                </c:pt>
                <c:pt idx="13">
                  <c:v>5.4505228398459025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48-4C52-A549-BA553C7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684864"/>
        <c:axId val="245699712"/>
      </c:scatterChart>
      <c:valAx>
        <c:axId val="245684864"/>
        <c:scaling>
          <c:logBase val="10"/>
          <c:orientation val="maxMin"/>
          <c:max val="13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5699712"/>
        <c:crosses val="autoZero"/>
        <c:crossBetween val="midCat"/>
        <c:minorUnit val="10"/>
      </c:valAx>
      <c:valAx>
        <c:axId val="24569971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568486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33</c:v>
                </c:pt>
                <c:pt idx="1">
                  <c:v>30</c:v>
                </c:pt>
                <c:pt idx="2">
                  <c:v>22</c:v>
                </c:pt>
                <c:pt idx="3">
                  <c:v>17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19.199272065514048</c:v>
                </c:pt>
                <c:pt idx="1">
                  <c:v>24.199584199584237</c:v>
                </c:pt>
                <c:pt idx="2">
                  <c:v>26.533115290269869</c:v>
                </c:pt>
                <c:pt idx="3">
                  <c:v>31.487968321657018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65-4DDD-8619-F7E9805C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463104"/>
        <c:axId val="246551296"/>
      </c:scatterChart>
      <c:valAx>
        <c:axId val="24646310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46551296"/>
        <c:crosses val="autoZero"/>
        <c:crossBetween val="midCat"/>
      </c:valAx>
      <c:valAx>
        <c:axId val="246551296"/>
        <c:scaling>
          <c:orientation val="minMax"/>
          <c:max val="32"/>
          <c:min val="19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4646310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6-46FC-B5F6-CFBEF6E5D81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6-46FC-B5F6-CFBEF6E5D81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6-46FC-B5F6-CFBEF6E5D81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36-46FC-B5F6-CFBEF6E5D81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25.132155428378567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2.2282699478059875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36-46FC-B5F6-CFBEF6E5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596736"/>
        <c:axId val="246599040"/>
      </c:scatterChart>
      <c:valAx>
        <c:axId val="24659673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6599040"/>
        <c:crosses val="autoZero"/>
        <c:crossBetween val="midCat"/>
        <c:majorUnit val="10"/>
        <c:minorUnit val="10"/>
      </c:valAx>
      <c:valAx>
        <c:axId val="24659904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659673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39158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571500</xdr:colOff>
      <xdr:row>14</xdr:row>
      <xdr:rowOff>127000</xdr:rowOff>
    </xdr:from>
    <xdr:to>
      <xdr:col>1</xdr:col>
      <xdr:colOff>582084</xdr:colOff>
      <xdr:row>23</xdr:row>
      <xdr:rowOff>169334</xdr:rowOff>
    </xdr:to>
    <xdr:cxnSp macro="">
      <xdr:nvCxnSpPr>
        <xdr:cNvPr id="14" name="13 Conector recto"/>
        <xdr:cNvCxnSpPr/>
      </xdr:nvCxnSpPr>
      <xdr:spPr>
        <a:xfrm flipV="1">
          <a:off x="1545167" y="2804583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K1" sqref="A1:K58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71093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68</v>
      </c>
      <c r="C7" s="79"/>
      <c r="D7" s="79"/>
      <c r="E7" s="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/>
      <c r="C8" s="72"/>
      <c r="D8" s="72"/>
      <c r="E8" s="12"/>
      <c r="F8" s="12"/>
      <c r="G8" s="13" t="s">
        <v>5</v>
      </c>
      <c r="H8" s="73">
        <v>43071</v>
      </c>
      <c r="I8" s="74"/>
      <c r="J8" s="75"/>
      <c r="K8" s="18"/>
    </row>
    <row r="9" spans="1:11" x14ac:dyDescent="0.25">
      <c r="A9" s="11" t="s">
        <v>67</v>
      </c>
      <c r="B9" s="14">
        <v>3</v>
      </c>
      <c r="C9" s="13" t="s">
        <v>2</v>
      </c>
      <c r="D9" s="14" t="s">
        <v>69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25</v>
      </c>
      <c r="C10" s="13" t="s">
        <v>4</v>
      </c>
      <c r="D10" s="16" t="s">
        <v>71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80.599999999999994</v>
      </c>
      <c r="C17" s="23">
        <v>489.9</v>
      </c>
      <c r="D17" s="23">
        <v>444</v>
      </c>
      <c r="E17" s="23">
        <f>C17-D17</f>
        <v>45.899999999999977</v>
      </c>
      <c r="F17" s="23">
        <f>D17-B17</f>
        <v>363.4</v>
      </c>
      <c r="G17" s="23">
        <f>(E17/F17)*100</f>
        <v>12.630709961474954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0.17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0.73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6.2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>
        <f>IF(I27=0, "NO DETERMINADO", I27/I25)</f>
        <v>36.470588235294116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100</v>
      </c>
      <c r="D29" s="26">
        <f>(C29*100)/$F$17</f>
        <v>27.517886626307103</v>
      </c>
      <c r="E29" s="26">
        <f>E28+D29</f>
        <v>27.517886626307103</v>
      </c>
      <c r="F29" s="26">
        <f t="shared" si="1"/>
        <v>72.482113373692897</v>
      </c>
      <c r="G29" s="12"/>
      <c r="H29" s="30" t="s">
        <v>63</v>
      </c>
      <c r="I29" s="33">
        <f>IF(I26=0,"NO DETERMINADO", (I26*I26)/(I25*I27))</f>
        <v>0.50559772296015171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46</v>
      </c>
      <c r="D30" s="26">
        <f>(C30*100)/$F$17</f>
        <v>12.658227848101266</v>
      </c>
      <c r="E30" s="26">
        <f>E29+D30</f>
        <v>40.176114474408365</v>
      </c>
      <c r="F30" s="26">
        <f t="shared" si="1"/>
        <v>59.823885525591635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34</v>
      </c>
      <c r="D31" s="26">
        <f t="shared" ref="D31" si="3">(C31*100)/$F$17</f>
        <v>9.3560814529444141</v>
      </c>
      <c r="E31" s="26">
        <f>E30+D31</f>
        <v>49.532195927352781</v>
      </c>
      <c r="F31" s="26">
        <f>100-E31</f>
        <v>50.467804072647219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9.3000000000000007</v>
      </c>
      <c r="D32" s="38">
        <f>(C32*$F$31)/$C$39</f>
        <v>9.387011557512384</v>
      </c>
      <c r="E32" s="26">
        <f>D32</f>
        <v>9.387011557512384</v>
      </c>
      <c r="F32" s="26">
        <f>$F$31-E32</f>
        <v>41.080792515134831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9</v>
      </c>
      <c r="D33" s="38">
        <f t="shared" ref="D33:D38" si="4">(C33*$F$31)/$C$39</f>
        <v>9.0842047330764988</v>
      </c>
      <c r="E33" s="26">
        <f t="shared" ref="E33:E38" si="5">E32+D33</f>
        <v>18.471216290588885</v>
      </c>
      <c r="F33" s="26">
        <f t="shared" ref="F33:F38" si="6">$F$31-E33</f>
        <v>31.996587782058334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10.9</v>
      </c>
      <c r="D34" s="38">
        <f t="shared" si="4"/>
        <v>11.001981287837094</v>
      </c>
      <c r="E34" s="26">
        <f t="shared" si="5"/>
        <v>29.473197578425978</v>
      </c>
      <c r="F34" s="26">
        <f t="shared" si="6"/>
        <v>20.994606494221241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7</v>
      </c>
      <c r="D35" s="38">
        <f t="shared" si="4"/>
        <v>7.0654925701706111</v>
      </c>
      <c r="E35" s="26">
        <f t="shared" si="5"/>
        <v>36.538690148596586</v>
      </c>
      <c r="F35" s="26">
        <f t="shared" si="6"/>
        <v>13.929113924050633</v>
      </c>
      <c r="G35" s="12"/>
      <c r="H35" s="30" t="s">
        <v>55</v>
      </c>
      <c r="I35" s="39">
        <f>E31</f>
        <v>49.532195927352781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4.5999999999999996</v>
      </c>
      <c r="D36" s="38">
        <f t="shared" si="4"/>
        <v>4.6430379746835442</v>
      </c>
      <c r="E36" s="26">
        <f t="shared" si="5"/>
        <v>41.181728123280131</v>
      </c>
      <c r="F36" s="26">
        <f t="shared" si="6"/>
        <v>9.2860759493670884</v>
      </c>
      <c r="G36" s="12"/>
      <c r="H36" s="30" t="s">
        <v>56</v>
      </c>
      <c r="I36" s="39">
        <f>100-I35-I37</f>
        <v>45.017281232801324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3.8</v>
      </c>
      <c r="D37" s="38">
        <f t="shared" si="4"/>
        <v>3.8355531095211886</v>
      </c>
      <c r="E37" s="26">
        <f t="shared" si="5"/>
        <v>45.017281232801317</v>
      </c>
      <c r="F37" s="26">
        <f t="shared" si="6"/>
        <v>5.4505228398459025</v>
      </c>
      <c r="G37" s="12"/>
      <c r="H37" s="30" t="s">
        <v>57</v>
      </c>
      <c r="I37" s="39">
        <f>D38</f>
        <v>5.4505228398458989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5.3999999999999986</v>
      </c>
      <c r="D38" s="38">
        <f t="shared" si="4"/>
        <v>5.4505228398458989</v>
      </c>
      <c r="E38" s="26">
        <f t="shared" si="5"/>
        <v>50.467804072647212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28" sqref="L2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285156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PUENTE ATIRANTADO KM 30+191.48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>
        <f>GRANULOMETRÍA!B8</f>
        <v>0</v>
      </c>
      <c r="C8" s="72"/>
      <c r="D8" s="72"/>
      <c r="E8" s="17"/>
      <c r="F8" s="13" t="s">
        <v>5</v>
      </c>
      <c r="G8" s="73">
        <f>GRANULOMETRÍA!H8</f>
        <v>43071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3</v>
      </c>
      <c r="C9" s="51" t="s">
        <v>2</v>
      </c>
      <c r="D9" s="14" t="str">
        <f>GRANULOMETRÍA!D9</f>
        <v>28-29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25</v>
      </c>
      <c r="C10" s="51" t="s">
        <v>4</v>
      </c>
      <c r="D10" s="52" t="str">
        <f>GRANULOMETRÍA!D10</f>
        <v>19.00- 19.77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-16.149999999999999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77.117000000000004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25.132155428378567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6" t="s">
        <v>28</v>
      </c>
      <c r="B31" s="65">
        <f>G45</f>
        <v>22.90388548057258</v>
      </c>
      <c r="C31" s="12"/>
      <c r="D31" s="12"/>
      <c r="E31" s="12"/>
      <c r="F31" s="88" t="s">
        <v>70</v>
      </c>
      <c r="G31" s="102"/>
      <c r="H31" s="102"/>
      <c r="I31" s="12"/>
      <c r="J31" s="18"/>
    </row>
    <row r="32" spans="1:32" x14ac:dyDescent="0.25">
      <c r="A32" s="66" t="s">
        <v>23</v>
      </c>
      <c r="B32" s="65">
        <f>B30-B31</f>
        <v>2.2282699478059875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7">
        <v>33</v>
      </c>
      <c r="B37" s="57">
        <v>1</v>
      </c>
      <c r="C37" s="58">
        <v>12.654</v>
      </c>
      <c r="D37" s="58">
        <v>15.273999999999999</v>
      </c>
      <c r="E37" s="58">
        <v>14.852</v>
      </c>
      <c r="F37" s="57">
        <f>D37-E37</f>
        <v>0.42199999999999882</v>
      </c>
      <c r="G37" s="58">
        <f>E37-C37</f>
        <v>2.1980000000000004</v>
      </c>
      <c r="H37" s="59">
        <f>(F37/G37)*100</f>
        <v>19.199272065514048</v>
      </c>
      <c r="I37" s="12"/>
      <c r="J37" s="18"/>
    </row>
    <row r="38" spans="1:10" x14ac:dyDescent="0.25">
      <c r="A38" s="67">
        <v>30</v>
      </c>
      <c r="B38" s="57">
        <v>2</v>
      </c>
      <c r="C38" s="58">
        <v>13.045</v>
      </c>
      <c r="D38" s="58">
        <v>16.032</v>
      </c>
      <c r="E38" s="58">
        <v>15.45</v>
      </c>
      <c r="F38" s="58">
        <f t="shared" ref="F38:F40" si="0">D38-E38</f>
        <v>0.58200000000000074</v>
      </c>
      <c r="G38" s="58">
        <f t="shared" ref="G38:G40" si="1">E38-C38</f>
        <v>2.4049999999999994</v>
      </c>
      <c r="H38" s="59">
        <f t="shared" ref="H38:H40" si="2">(F38/G38)*100</f>
        <v>24.199584199584237</v>
      </c>
      <c r="I38" s="12"/>
      <c r="J38" s="18"/>
    </row>
    <row r="39" spans="1:10" x14ac:dyDescent="0.25">
      <c r="A39" s="67">
        <v>22</v>
      </c>
      <c r="B39" s="57">
        <v>3</v>
      </c>
      <c r="C39" s="58">
        <v>13.432</v>
      </c>
      <c r="D39" s="58">
        <v>16.527000000000001</v>
      </c>
      <c r="E39" s="58">
        <v>15.878</v>
      </c>
      <c r="F39" s="58">
        <f t="shared" si="0"/>
        <v>0.64900000000000091</v>
      </c>
      <c r="G39" s="58">
        <f t="shared" si="1"/>
        <v>2.4459999999999997</v>
      </c>
      <c r="H39" s="59">
        <f t="shared" si="2"/>
        <v>26.533115290269869</v>
      </c>
      <c r="I39" s="12"/>
      <c r="J39" s="18"/>
    </row>
    <row r="40" spans="1:10" x14ac:dyDescent="0.25">
      <c r="A40" s="67">
        <v>17</v>
      </c>
      <c r="B40" s="57">
        <v>4</v>
      </c>
      <c r="C40" s="58">
        <v>13.0296</v>
      </c>
      <c r="D40" s="58">
        <v>16.483000000000001</v>
      </c>
      <c r="E40" s="58">
        <v>15.656000000000001</v>
      </c>
      <c r="F40" s="57">
        <f t="shared" si="0"/>
        <v>0.82699999999999996</v>
      </c>
      <c r="G40" s="58">
        <f t="shared" si="1"/>
        <v>2.6264000000000003</v>
      </c>
      <c r="H40" s="59">
        <f t="shared" si="2"/>
        <v>31.487968321657018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9">
        <v>1</v>
      </c>
      <c r="B45" s="62">
        <v>17.952999999999999</v>
      </c>
      <c r="C45" s="62">
        <v>19.155000000000001</v>
      </c>
      <c r="D45" s="62">
        <v>18.931000000000001</v>
      </c>
      <c r="E45" s="62">
        <f>C45-D45</f>
        <v>0.2240000000000002</v>
      </c>
      <c r="F45" s="62">
        <f>D45-B45</f>
        <v>0.97800000000000153</v>
      </c>
      <c r="G45" s="23">
        <f>(E45/F45)*100</f>
        <v>22.90388548057258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2017-12-29T01:37:23Z</cp:lastPrinted>
  <dcterms:created xsi:type="dcterms:W3CDTF">2017-11-30T15:56:40Z</dcterms:created>
  <dcterms:modified xsi:type="dcterms:W3CDTF">2017-12-29T01:37:26Z</dcterms:modified>
</cp:coreProperties>
</file>