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7 PUENTE ATIRANTADO\LAB ATIRANTADO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CLASIFICACIÓN!$A$1:$J$46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D37" i="2"/>
  <c r="D36" i="2"/>
  <c r="E32" i="2"/>
  <c r="I36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<sst xmlns="http://schemas.openxmlformats.org/spreadsheetml/2006/main" count="98" uniqueCount="72">
  <si>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</si>
  <si>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</si>
  <si>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</si>
  <si>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</si>
  <si>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</si>
  <si>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</si>
  <si>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</si>
  <si>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</si>
  <si>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</si>
  <si>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</si>
  <si>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</si>
  <si>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</si>
  <si>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</si>
  <si>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</si>
  <si>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</si>
  <si>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</si>
  <si>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</si>
  <si>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</si>
  <si>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</si>
  <si>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</si>
  <si>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</si>
  <si>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</si>
  <si>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</si>
  <si>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</si>
  <si>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</si>
  <si>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</si>
  <si>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</si>
  <si>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</si>
  <si>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</si>
  <si>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</si>
  <si>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</si>
  <si>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</si>
  <si>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</si>
  <si>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</si>
  <si>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</si>
  <si>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</si>
  <si>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</si>
  <si>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</si>
  <si>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</si>
  <si>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</si>
  <si>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</si>
  <si>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</si>
  <si>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</si>
  <si>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</si>
  <si>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</si>
  <si>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</si>
  <si>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</si>
  <si>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</si>
  <si>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</si>
  <si>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</si>
  <si>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</si>
  <si>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</si>
  <si>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</si>
  <si>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</si>
  <si>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</si>
  <si>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</si>
  <si>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</si>
  <si>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</si>
  <si>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</si>
  <si>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</si>
  <si>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</si>
  <si>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</si>
  <si>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</si>
  <si>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</si>
  <si>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</si>
  <si>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</si>
  <si>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</si>
  <si>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</si>
  <si>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SM - ARENA LIMOSA </t>
  </si>
  <si>
    <t>21.90 m-24.90 m</t>
  </si>
  <si>
    <t>PUENTE ATIRANTADO</t>
  </si>
  <si>
    <t xml:space="preserve"> KM 30+191.48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</si>
</sst>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2" fillId="2" borderId="15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2" fillId="2" borderId="0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/>
    <xf numFmtId="0" fontId="7" fillId="2" borderId="0" xfId="0" applyFont="1" applyFill="1" applyBorder="1" applyAlignment="1"/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19" xfId="0" applyFill="1" applyBorder="1"/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center"/>
    </xf>
    <xf numFmtId="0" fontId="0" fillId="2" borderId="20" xfId="0" applyFill="1" applyBorder="1"/>
    <xf numFmtId="0" fontId="0" fillId="2" borderId="22" xfId="0" applyFill="1" applyBorder="1"/>
    <xf numFmtId="0" fontId="2" fillId="2" borderId="1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90.364453320019976</c:v>
                </c:pt>
                <c:pt idx="8">
                  <c:v>62.712930604093863</c:v>
                </c:pt>
                <c:pt idx="9">
                  <c:v>46.085871193210188</c:v>
                </c:pt>
                <c:pt idx="10">
                  <c:v>32.350474288567156</c:v>
                </c:pt>
                <c:pt idx="11">
                  <c:v>27.109335996005996</c:v>
                </c:pt>
                <c:pt idx="12">
                  <c:v>20.964553170244642</c:v>
                </c:pt>
                <c:pt idx="13">
                  <c:v>16.265601597603606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78B-4F6D-889F-1D1FAD7DD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763072"/>
        <c:axId val="241765376"/>
      </c:scatterChart>
      <c:valAx>
        <c:axId val="241763072"/>
        <c:scaling>
          <c:logBase val="10"/>
          <c:orientation val="maxMin"/>
          <c:max val="7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41765376"/>
        <c:crosses val="autoZero"/>
        <c:crossBetween val="midCat"/>
        <c:minorUnit val="10"/>
      </c:valAx>
      <c:valAx>
        <c:axId val="241765376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41763072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29</c:v>
                </c:pt>
                <c:pt idx="1">
                  <c:v>27</c:v>
                </c:pt>
                <c:pt idx="2">
                  <c:v>23</c:v>
                </c:pt>
                <c:pt idx="3">
                  <c:v>21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23.367784219813473</c:v>
                </c:pt>
                <c:pt idx="1">
                  <c:v>26.103491990319238</c:v>
                </c:pt>
                <c:pt idx="2">
                  <c:v>28.091716979852098</c:v>
                </c:pt>
                <c:pt idx="3">
                  <c:v>31.288497800125693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5F-4EEA-B021-FA923BF86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229632"/>
        <c:axId val="242231552"/>
      </c:scatterChart>
      <c:valAx>
        <c:axId val="242229632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42231552"/>
        <c:crosses val="autoZero"/>
        <c:crossBetween val="midCat"/>
      </c:valAx>
      <c:valAx>
        <c:axId val="242231552"/>
        <c:scaling>
          <c:orientation val="minMax"/>
          <c:max val="32"/>
          <c:min val="23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42229632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FA-4DE1-9EB3-F6D778188983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AFA-4DE1-9EB3-F6D778188983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AFA-4DE1-9EB3-F6D778188983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AFA-4DE1-9EB3-F6D778188983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27.030089237418039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2.9916276989570356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AFA-4DE1-9EB3-F6D778188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254592"/>
        <c:axId val="242256896"/>
      </c:scatterChart>
      <c:valAx>
        <c:axId val="242254592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2256896"/>
        <c:crosses val="autoZero"/>
        <c:crossBetween val="midCat"/>
        <c:majorUnit val="10"/>
        <c:minorUnit val="10"/>
      </c:valAx>
      <c:valAx>
        <c:axId val="242256896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2254592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/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/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/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/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/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/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/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/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39158"/>
            <a:ext cx="739286" cy="900000"/>
          </a:xfrm>
          <a:prstGeom prst="rect">
            <a:avLst/>
          </a:prstGeom>
        </xdr:spPr>
      </xdr:pic>
      <xdr:pic>
        <xdr:nvPicPr>
          <xdr:cNvPr id="12" name="Imagen 2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0.05023</cdr:y>
    </cdr:from>
    <cdr:to>
      <cdr:x>0.47619</cdr:x>
      <cdr:y>0.77206</cdr:y>
    </cdr:to>
    <cdr:cxnSp macro="">
      <cdr:nvCxnSpPr>
        <cdr:cNvPr id="3" name="2 Conector recto"/>
        <cdr:cNvCxnSpPr/>
      </cdr:nvCxnSpPr>
      <cdr:spPr>
        <a:xfrm xmlns:a="http://schemas.openxmlformats.org/drawingml/2006/main" flipV="1">
          <a:off x="1576917" y="125941"/>
          <a:ext cx="10583" cy="18097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M7" sqref="M7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1.7109375" customWidth="1"/>
  </cols>
  <sheetData>
    <row r="1" spans="1:11" x14ac:dyDescent="0.25">
      <c r="A1" s="34"/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1" x14ac:dyDescent="0.25">
      <c r="A2" s="37"/>
      <c r="B2" s="24"/>
      <c r="C2" s="24"/>
      <c r="D2" s="24"/>
      <c r="E2" s="24"/>
      <c r="F2" s="24"/>
      <c r="G2" s="24"/>
      <c r="H2" s="24"/>
      <c r="I2" s="24"/>
      <c r="J2" s="24"/>
      <c r="K2" s="38"/>
    </row>
    <row r="3" spans="1:11" x14ac:dyDescent="0.25">
      <c r="A3" s="37"/>
      <c r="B3" s="24"/>
      <c r="C3" s="24"/>
      <c r="D3" s="24"/>
      <c r="E3" s="24"/>
      <c r="F3" s="24"/>
      <c r="G3" s="24"/>
      <c r="H3" s="24"/>
      <c r="I3" s="24"/>
      <c r="J3" s="24"/>
      <c r="K3" s="38"/>
    </row>
    <row r="4" spans="1:11" x14ac:dyDescent="0.25">
      <c r="A4" s="37"/>
      <c r="B4" s="24"/>
      <c r="C4" s="24"/>
      <c r="D4" s="24"/>
      <c r="E4" s="24"/>
      <c r="F4" s="24"/>
      <c r="G4" s="24"/>
      <c r="H4" s="24"/>
      <c r="I4" s="24"/>
      <c r="J4" s="24"/>
      <c r="K4" s="38"/>
    </row>
    <row r="5" spans="1:11" x14ac:dyDescent="0.25">
      <c r="A5" s="37"/>
      <c r="B5" s="24"/>
      <c r="C5" s="24"/>
      <c r="D5" s="24"/>
      <c r="E5" s="24"/>
      <c r="F5" s="24"/>
      <c r="G5" s="24"/>
      <c r="H5" s="24"/>
      <c r="I5" s="24"/>
      <c r="J5" s="24"/>
      <c r="K5" s="38"/>
    </row>
    <row r="6" spans="1:11" ht="15.75" thickBot="1" x14ac:dyDescent="0.3">
      <c r="A6" s="37"/>
      <c r="B6" s="24"/>
      <c r="C6" s="24"/>
      <c r="D6" s="24"/>
      <c r="E6" s="24"/>
      <c r="F6" s="24"/>
      <c r="G6" s="24"/>
      <c r="H6" s="24"/>
      <c r="I6" s="24"/>
      <c r="J6" s="24"/>
      <c r="K6" s="38"/>
    </row>
    <row r="7" spans="1:11" x14ac:dyDescent="0.25">
      <c r="A7" s="8" t="s">
        <v>0</v>
      </c>
      <c r="B7" s="79" t="s">
        <v>70</v>
      </c>
      <c r="C7" s="79"/>
      <c r="D7" s="79"/>
      <c r="E7" s="35"/>
      <c r="F7" s="35"/>
      <c r="G7" s="10" t="s">
        <v>25</v>
      </c>
      <c r="H7" s="70" t="s">
        <v>53</v>
      </c>
      <c r="I7" s="70"/>
      <c r="J7" s="71"/>
      <c r="K7" s="38"/>
    </row>
    <row r="8" spans="1:11" x14ac:dyDescent="0.25">
      <c r="A8" s="11" t="s">
        <v>1</v>
      </c>
      <c r="B8" s="72" t="s">
        <v>71</v>
      </c>
      <c r="C8" s="72"/>
      <c r="D8" s="72"/>
      <c r="E8" s="24"/>
      <c r="F8" s="24"/>
      <c r="G8" s="13" t="s">
        <v>5</v>
      </c>
      <c r="H8" s="73">
        <v>43071</v>
      </c>
      <c r="I8" s="74"/>
      <c r="J8" s="75"/>
      <c r="K8" s="38"/>
    </row>
    <row r="9" spans="1:11" x14ac:dyDescent="0.25">
      <c r="A9" s="11" t="s">
        <v>67</v>
      </c>
      <c r="B9" s="14">
        <v>2</v>
      </c>
      <c r="C9" s="13" t="s">
        <v>2</v>
      </c>
      <c r="D9" s="14">
        <v>31</v>
      </c>
      <c r="E9" s="24"/>
      <c r="F9" s="24"/>
      <c r="G9" s="13" t="s">
        <v>6</v>
      </c>
      <c r="H9" s="77" t="s">
        <v>17</v>
      </c>
      <c r="I9" s="77"/>
      <c r="J9" s="78"/>
      <c r="K9" s="38"/>
    </row>
    <row r="10" spans="1:11" x14ac:dyDescent="0.25">
      <c r="A10" s="11" t="s">
        <v>3</v>
      </c>
      <c r="B10" s="16">
        <v>17</v>
      </c>
      <c r="C10" s="13" t="s">
        <v>4</v>
      </c>
      <c r="D10" s="48" t="s">
        <v>69</v>
      </c>
      <c r="E10" s="24"/>
      <c r="F10" s="24"/>
      <c r="G10" s="24"/>
      <c r="H10" s="12"/>
      <c r="I10" s="12"/>
      <c r="J10" s="38"/>
      <c r="K10" s="38"/>
    </row>
    <row r="11" spans="1:11" ht="15.75" thickBot="1" x14ac:dyDescent="0.3">
      <c r="A11" s="19"/>
      <c r="B11" s="76"/>
      <c r="C11" s="76"/>
      <c r="D11" s="76"/>
      <c r="E11" s="20"/>
      <c r="F11" s="21"/>
      <c r="G11" s="21"/>
      <c r="H11" s="20"/>
      <c r="I11" s="20"/>
      <c r="J11" s="47"/>
      <c r="K11" s="38"/>
    </row>
    <row r="12" spans="1:11" x14ac:dyDescent="0.25">
      <c r="A12" s="37"/>
      <c r="B12" s="24"/>
      <c r="C12" s="24"/>
      <c r="D12" s="24"/>
      <c r="E12" s="24"/>
      <c r="F12" s="24"/>
      <c r="G12" s="24"/>
      <c r="H12" s="24"/>
      <c r="I12" s="24"/>
      <c r="J12" s="24"/>
      <c r="K12" s="38"/>
    </row>
    <row r="13" spans="1:11" x14ac:dyDescent="0.25">
      <c r="A13" s="37"/>
      <c r="B13" s="24"/>
      <c r="C13" s="24"/>
      <c r="D13" s="24"/>
      <c r="E13" s="24"/>
      <c r="F13" s="24"/>
      <c r="G13" s="24"/>
      <c r="H13" s="24"/>
      <c r="I13" s="24"/>
      <c r="J13" s="24"/>
      <c r="K13" s="38"/>
    </row>
    <row r="14" spans="1:11" x14ac:dyDescent="0.25">
      <c r="A14" s="90" t="s">
        <v>52</v>
      </c>
      <c r="B14" s="74"/>
      <c r="C14" s="74"/>
      <c r="D14" s="74"/>
      <c r="E14" s="74"/>
      <c r="F14" s="74"/>
      <c r="G14" s="74"/>
      <c r="H14" s="24"/>
      <c r="I14" s="24"/>
      <c r="J14" s="24"/>
      <c r="K14" s="38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24"/>
      <c r="I15" s="24"/>
      <c r="J15" s="24"/>
      <c r="K15" s="38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24"/>
      <c r="I16" s="24"/>
      <c r="J16" s="24"/>
      <c r="K16" s="38"/>
    </row>
    <row r="17" spans="1:16" x14ac:dyDescent="0.25">
      <c r="A17" s="68">
        <v>1</v>
      </c>
      <c r="B17" s="33">
        <v>87.6</v>
      </c>
      <c r="C17" s="33">
        <v>328.5</v>
      </c>
      <c r="D17" s="33">
        <v>287.89999999999998</v>
      </c>
      <c r="E17" s="33">
        <f>C17-D17</f>
        <v>40.600000000000023</v>
      </c>
      <c r="F17" s="33">
        <f>D17-B17</f>
        <v>200.29999999999998</v>
      </c>
      <c r="G17" s="33">
        <f>(E17/F17)*100</f>
        <v>20.269595606590126</v>
      </c>
      <c r="H17" s="24"/>
      <c r="I17" s="24"/>
      <c r="J17" s="24"/>
      <c r="K17" s="38"/>
    </row>
    <row r="18" spans="1:16" x14ac:dyDescent="0.25">
      <c r="A18" s="37"/>
      <c r="B18" s="24"/>
      <c r="C18" s="24"/>
      <c r="D18" s="24"/>
      <c r="E18" s="24"/>
      <c r="F18" s="24"/>
      <c r="G18" s="24"/>
      <c r="H18" s="24"/>
      <c r="I18" s="24"/>
      <c r="J18" s="24"/>
      <c r="K18" s="38"/>
    </row>
    <row r="19" spans="1:16" x14ac:dyDescent="0.25">
      <c r="A19" s="37"/>
      <c r="B19" s="24"/>
      <c r="C19" s="24"/>
      <c r="D19" s="24"/>
      <c r="E19" s="24"/>
      <c r="F19" s="24"/>
      <c r="G19" s="24"/>
      <c r="H19" s="24"/>
      <c r="I19" s="24"/>
      <c r="J19" s="24"/>
      <c r="K19" s="38"/>
    </row>
    <row r="20" spans="1:16" x14ac:dyDescent="0.25">
      <c r="A20" s="37"/>
      <c r="B20" s="24"/>
      <c r="C20" s="24"/>
      <c r="D20" s="24"/>
      <c r="E20" s="24"/>
      <c r="F20" s="24"/>
      <c r="G20" s="24"/>
      <c r="H20" s="24"/>
      <c r="I20" s="24"/>
      <c r="J20" s="24"/>
      <c r="K20" s="38"/>
    </row>
    <row r="21" spans="1:16" ht="17.25" customHeight="1" x14ac:dyDescent="0.25">
      <c r="A21" s="90" t="s">
        <v>53</v>
      </c>
      <c r="B21" s="91"/>
      <c r="C21" s="91"/>
      <c r="D21" s="91"/>
      <c r="E21" s="91"/>
      <c r="F21" s="91"/>
      <c r="G21" s="24"/>
      <c r="H21" s="24"/>
      <c r="I21" s="24"/>
      <c r="J21" s="24"/>
      <c r="K21" s="38"/>
    </row>
    <row r="22" spans="1:16" ht="20.100000000000001" customHeight="1" x14ac:dyDescent="0.25">
      <c r="A22" s="87" t="s">
        <v>64</v>
      </c>
      <c r="B22" s="86" t="s">
        <v>33</v>
      </c>
      <c r="C22" s="82" t="s">
        <v>30</v>
      </c>
      <c r="D22" s="82" t="s">
        <v>31</v>
      </c>
      <c r="E22" s="82" t="s">
        <v>32</v>
      </c>
      <c r="F22" s="82" t="s">
        <v>43</v>
      </c>
      <c r="G22" s="24"/>
      <c r="H22" s="88" t="s">
        <v>58</v>
      </c>
      <c r="I22" s="88"/>
      <c r="J22" s="88"/>
      <c r="K22" s="38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24"/>
      <c r="H23" s="89"/>
      <c r="I23" s="89"/>
      <c r="J23" s="89"/>
      <c r="K23" s="38"/>
      <c r="P23" s="1">
        <v>3</v>
      </c>
    </row>
    <row r="24" spans="1:16" ht="15" customHeight="1" x14ac:dyDescent="0.25">
      <c r="A24" s="69" t="s">
        <v>44</v>
      </c>
      <c r="B24" s="50">
        <f>3*25.4</f>
        <v>76.199999999999989</v>
      </c>
      <c r="C24" s="51">
        <v>0</v>
      </c>
      <c r="D24" s="51">
        <f t="shared" ref="D24:D28" si="0">(C24*100)/$F$17</f>
        <v>0</v>
      </c>
      <c r="E24" s="51">
        <f>D24</f>
        <v>0</v>
      </c>
      <c r="F24" s="51">
        <f t="shared" ref="F24:F30" si="1">100-E24</f>
        <v>100</v>
      </c>
      <c r="G24" s="24"/>
      <c r="H24" s="52"/>
      <c r="I24" s="53"/>
      <c r="J24" s="54"/>
      <c r="K24" s="38"/>
      <c r="P24" s="1">
        <v>2</v>
      </c>
    </row>
    <row r="25" spans="1:16" ht="15" customHeight="1" x14ac:dyDescent="0.25">
      <c r="A25" s="69" t="s">
        <v>45</v>
      </c>
      <c r="B25" s="50">
        <f>2*25.4</f>
        <v>50.8</v>
      </c>
      <c r="C25" s="51">
        <v>0</v>
      </c>
      <c r="D25" s="51">
        <f t="shared" si="0"/>
        <v>0</v>
      </c>
      <c r="E25" s="51">
        <f>E24+D25</f>
        <v>0</v>
      </c>
      <c r="F25" s="51">
        <f t="shared" si="1"/>
        <v>100</v>
      </c>
      <c r="G25" s="24"/>
      <c r="H25" s="55" t="s">
        <v>59</v>
      </c>
      <c r="I25" s="56">
        <v>0</v>
      </c>
      <c r="J25" s="57"/>
      <c r="K25" s="38"/>
    </row>
    <row r="26" spans="1:16" ht="15" customHeight="1" x14ac:dyDescent="0.25">
      <c r="A26" s="69" t="s">
        <v>46</v>
      </c>
      <c r="B26" s="50">
        <f>1*25.4</f>
        <v>25.4</v>
      </c>
      <c r="C26" s="51">
        <v>0</v>
      </c>
      <c r="D26" s="51">
        <f t="shared" si="0"/>
        <v>0</v>
      </c>
      <c r="E26" s="51">
        <f t="shared" ref="E26:E28" si="2">E25+D26</f>
        <v>0</v>
      </c>
      <c r="F26" s="51">
        <f t="shared" si="1"/>
        <v>100</v>
      </c>
      <c r="G26" s="24"/>
      <c r="H26" s="55" t="s">
        <v>60</v>
      </c>
      <c r="I26" s="56">
        <v>0</v>
      </c>
      <c r="J26" s="57"/>
      <c r="K26" s="38"/>
    </row>
    <row r="27" spans="1:16" ht="15" customHeight="1" x14ac:dyDescent="0.25">
      <c r="A27" s="69" t="s">
        <v>47</v>
      </c>
      <c r="B27" s="50">
        <f>0.75*25.4</f>
        <v>19.049999999999997</v>
      </c>
      <c r="C27" s="51">
        <v>0</v>
      </c>
      <c r="D27" s="51">
        <f t="shared" si="0"/>
        <v>0</v>
      </c>
      <c r="E27" s="51">
        <f t="shared" si="2"/>
        <v>0</v>
      </c>
      <c r="F27" s="51">
        <f t="shared" si="1"/>
        <v>100</v>
      </c>
      <c r="G27" s="24"/>
      <c r="H27" s="55" t="s">
        <v>61</v>
      </c>
      <c r="I27" s="56">
        <v>0</v>
      </c>
      <c r="J27" s="57"/>
      <c r="K27" s="38"/>
    </row>
    <row r="28" spans="1:16" ht="15" customHeight="1" x14ac:dyDescent="0.25">
      <c r="A28" s="69" t="s">
        <v>48</v>
      </c>
      <c r="B28" s="50">
        <f>0.5*25.4</f>
        <v>12.7</v>
      </c>
      <c r="C28" s="51">
        <v>0</v>
      </c>
      <c r="D28" s="51">
        <f t="shared" si="0"/>
        <v>0</v>
      </c>
      <c r="E28" s="51">
        <f t="shared" si="2"/>
        <v>0</v>
      </c>
      <c r="F28" s="51">
        <f t="shared" si="1"/>
        <v>100</v>
      </c>
      <c r="G28" s="24"/>
      <c r="H28" s="55" t="s">
        <v>62</v>
      </c>
      <c r="I28" s="58" t="str">
        <f>IF(I27=0, "NO DETERMINADO", I27/I25)</f>
        <v>NO DETERMINADO</v>
      </c>
      <c r="J28" s="59"/>
      <c r="K28" s="38"/>
    </row>
    <row r="29" spans="1:16" ht="15" customHeight="1" x14ac:dyDescent="0.25">
      <c r="A29" s="69" t="s">
        <v>49</v>
      </c>
      <c r="B29" s="50">
        <f>(3/8)*25.4</f>
        <v>9.5249999999999986</v>
      </c>
      <c r="C29" s="51">
        <v>0</v>
      </c>
      <c r="D29" s="51">
        <f>(C29*100)/$F$17</f>
        <v>0</v>
      </c>
      <c r="E29" s="51">
        <f>E28+D29</f>
        <v>0</v>
      </c>
      <c r="F29" s="51">
        <f t="shared" si="1"/>
        <v>100</v>
      </c>
      <c r="G29" s="24"/>
      <c r="H29" s="55" t="s">
        <v>63</v>
      </c>
      <c r="I29" s="58" t="str">
        <f>IF(I26=0,"NO DETERMINADO", (I26*I26)/(I25*I27))</f>
        <v>NO DETERMINADO</v>
      </c>
      <c r="J29" s="59"/>
      <c r="K29" s="38"/>
    </row>
    <row r="30" spans="1:16" x14ac:dyDescent="0.25">
      <c r="A30" s="69" t="s">
        <v>50</v>
      </c>
      <c r="B30" s="50">
        <f>0.25*25.4</f>
        <v>6.35</v>
      </c>
      <c r="C30" s="51">
        <v>0</v>
      </c>
      <c r="D30" s="51">
        <f>(C30*100)/$F$17</f>
        <v>0</v>
      </c>
      <c r="E30" s="51">
        <f>E29+D30</f>
        <v>0</v>
      </c>
      <c r="F30" s="51">
        <f t="shared" si="1"/>
        <v>100</v>
      </c>
      <c r="G30" s="24"/>
      <c r="H30" s="60"/>
      <c r="I30" s="61"/>
      <c r="J30" s="62"/>
      <c r="K30" s="38"/>
    </row>
    <row r="31" spans="1:16" x14ac:dyDescent="0.25">
      <c r="A31" s="69" t="s">
        <v>51</v>
      </c>
      <c r="B31" s="50">
        <v>4.75</v>
      </c>
      <c r="C31" s="51">
        <v>19.3</v>
      </c>
      <c r="D31" s="51">
        <f t="shared" ref="D31" si="3">(C31*100)/$F$17</f>
        <v>9.6355466799800311</v>
      </c>
      <c r="E31" s="51">
        <f>E30+D31</f>
        <v>9.6355466799800311</v>
      </c>
      <c r="F31" s="51">
        <f>100-E31</f>
        <v>90.364453320019976</v>
      </c>
      <c r="G31" s="24"/>
      <c r="H31" s="24"/>
      <c r="I31" s="24"/>
      <c r="J31" s="24"/>
      <c r="K31" s="38"/>
    </row>
    <row r="32" spans="1:16" x14ac:dyDescent="0.25">
      <c r="A32" s="69" t="s">
        <v>34</v>
      </c>
      <c r="B32" s="50">
        <v>2</v>
      </c>
      <c r="C32" s="63">
        <v>15.3</v>
      </c>
      <c r="D32" s="63">
        <f>(C32*$F$31)/$C$39</f>
        <v>27.651522715926113</v>
      </c>
      <c r="E32" s="51">
        <f>D32</f>
        <v>27.651522715926113</v>
      </c>
      <c r="F32" s="51">
        <f>$F$31-E32</f>
        <v>62.712930604093863</v>
      </c>
      <c r="G32" s="24"/>
      <c r="H32" s="92" t="s">
        <v>54</v>
      </c>
      <c r="I32" s="93"/>
      <c r="J32" s="94"/>
      <c r="K32" s="38"/>
    </row>
    <row r="33" spans="1:11" x14ac:dyDescent="0.25">
      <c r="A33" s="69" t="s">
        <v>35</v>
      </c>
      <c r="B33" s="49">
        <v>0.85</v>
      </c>
      <c r="C33" s="63">
        <v>9.1999999999999993</v>
      </c>
      <c r="D33" s="63">
        <f t="shared" ref="D33:D38" si="4">(C33*$F$31)/$C$39</f>
        <v>16.627059410883675</v>
      </c>
      <c r="E33" s="51">
        <f t="shared" ref="E33:E38" si="5">E32+D33</f>
        <v>44.278582126809788</v>
      </c>
      <c r="F33" s="51">
        <f t="shared" ref="F33:F38" si="6">$F$31-E33</f>
        <v>46.085871193210188</v>
      </c>
      <c r="G33" s="24"/>
      <c r="H33" s="95"/>
      <c r="I33" s="96"/>
      <c r="J33" s="97"/>
      <c r="K33" s="38"/>
    </row>
    <row r="34" spans="1:11" x14ac:dyDescent="0.25">
      <c r="A34" s="69" t="s">
        <v>36</v>
      </c>
      <c r="B34" s="49">
        <v>0.42499999999999999</v>
      </c>
      <c r="C34" s="63">
        <v>7.6</v>
      </c>
      <c r="D34" s="63">
        <f t="shared" si="4"/>
        <v>13.735396904643034</v>
      </c>
      <c r="E34" s="51">
        <f t="shared" si="5"/>
        <v>58.01397903145282</v>
      </c>
      <c r="F34" s="51">
        <f t="shared" si="6"/>
        <v>32.350474288567156</v>
      </c>
      <c r="G34" s="24"/>
      <c r="H34" s="52"/>
      <c r="I34" s="53"/>
      <c r="J34" s="54"/>
      <c r="K34" s="38"/>
    </row>
    <row r="35" spans="1:11" x14ac:dyDescent="0.25">
      <c r="A35" s="69" t="s">
        <v>37</v>
      </c>
      <c r="B35" s="49">
        <v>0.25</v>
      </c>
      <c r="C35" s="63">
        <v>2.9</v>
      </c>
      <c r="D35" s="63">
        <f t="shared" si="4"/>
        <v>5.2411382925611587</v>
      </c>
      <c r="E35" s="51">
        <f t="shared" si="5"/>
        <v>63.25511732401398</v>
      </c>
      <c r="F35" s="51">
        <f t="shared" si="6"/>
        <v>27.109335996005996</v>
      </c>
      <c r="G35" s="24"/>
      <c r="H35" s="55" t="s">
        <v>55</v>
      </c>
      <c r="I35" s="64">
        <f>E31</f>
        <v>9.6355466799800311</v>
      </c>
      <c r="J35" s="65"/>
      <c r="K35" s="38"/>
    </row>
    <row r="36" spans="1:11" x14ac:dyDescent="0.25">
      <c r="A36" s="69" t="s">
        <v>38</v>
      </c>
      <c r="B36" s="49">
        <v>0.15</v>
      </c>
      <c r="C36" s="63">
        <v>3.4</v>
      </c>
      <c r="D36" s="63">
        <f t="shared" si="4"/>
        <v>6.1447828257613581</v>
      </c>
      <c r="E36" s="51">
        <f t="shared" si="5"/>
        <v>69.399900149775334</v>
      </c>
      <c r="F36" s="51">
        <f t="shared" si="6"/>
        <v>20.964553170244642</v>
      </c>
      <c r="G36" s="24"/>
      <c r="H36" s="55" t="s">
        <v>56</v>
      </c>
      <c r="I36" s="64">
        <f>100-I35-I37</f>
        <v>74.098851722416384</v>
      </c>
      <c r="J36" s="65"/>
      <c r="K36" s="38"/>
    </row>
    <row r="37" spans="1:11" x14ac:dyDescent="0.25">
      <c r="A37" s="69" t="s">
        <v>39</v>
      </c>
      <c r="B37" s="49">
        <v>7.4999999999999997E-2</v>
      </c>
      <c r="C37" s="63">
        <v>2.6</v>
      </c>
      <c r="D37" s="63">
        <f t="shared" si="4"/>
        <v>4.6989515726410387</v>
      </c>
      <c r="E37" s="51">
        <f t="shared" si="5"/>
        <v>74.09885172241637</v>
      </c>
      <c r="F37" s="51">
        <f t="shared" si="6"/>
        <v>16.265601597603606</v>
      </c>
      <c r="G37" s="24"/>
      <c r="H37" s="55" t="s">
        <v>57</v>
      </c>
      <c r="I37" s="64">
        <f>D38</f>
        <v>16.265601597603595</v>
      </c>
      <c r="J37" s="65"/>
      <c r="K37" s="38"/>
    </row>
    <row r="38" spans="1:11" x14ac:dyDescent="0.25">
      <c r="A38" s="69" t="s">
        <v>40</v>
      </c>
      <c r="B38" s="49" t="s">
        <v>41</v>
      </c>
      <c r="C38" s="63">
        <f>50-SUM(C32:C37)</f>
        <v>9</v>
      </c>
      <c r="D38" s="63">
        <f t="shared" si="4"/>
        <v>16.265601597603595</v>
      </c>
      <c r="E38" s="51">
        <f t="shared" si="5"/>
        <v>90.364453320019962</v>
      </c>
      <c r="F38" s="51">
        <f t="shared" si="6"/>
        <v>0</v>
      </c>
      <c r="G38" s="24"/>
      <c r="H38" s="60"/>
      <c r="I38" s="61"/>
      <c r="J38" s="62"/>
      <c r="K38" s="38"/>
    </row>
    <row r="39" spans="1:11" x14ac:dyDescent="0.25">
      <c r="A39" s="80" t="s">
        <v>42</v>
      </c>
      <c r="B39" s="81"/>
      <c r="C39" s="66">
        <f>SUM(C32:C38)</f>
        <v>50</v>
      </c>
      <c r="D39" s="66" t="s">
        <v>41</v>
      </c>
      <c r="E39" s="67" t="s">
        <v>41</v>
      </c>
      <c r="F39" s="67" t="s">
        <v>41</v>
      </c>
      <c r="G39" s="24"/>
      <c r="H39" s="24"/>
      <c r="I39" s="24"/>
      <c r="J39" s="24"/>
      <c r="K39" s="38"/>
    </row>
    <row r="40" spans="1:11" x14ac:dyDescent="0.25">
      <c r="A40" s="37"/>
      <c r="B40" s="24"/>
      <c r="C40" s="24"/>
      <c r="D40" s="24"/>
      <c r="E40" s="24"/>
      <c r="F40" s="24"/>
      <c r="G40" s="24"/>
      <c r="H40" s="24"/>
      <c r="I40" s="24"/>
      <c r="J40" s="24"/>
      <c r="K40" s="38"/>
    </row>
    <row r="41" spans="1:11" x14ac:dyDescent="0.25">
      <c r="A41" s="37"/>
      <c r="B41" s="24"/>
      <c r="C41" s="24"/>
      <c r="D41" s="24"/>
      <c r="E41" s="24"/>
      <c r="F41" s="24"/>
      <c r="G41" s="24"/>
      <c r="H41" s="24"/>
      <c r="I41" s="24"/>
      <c r="J41" s="24"/>
      <c r="K41" s="38"/>
    </row>
    <row r="42" spans="1:11" x14ac:dyDescent="0.25">
      <c r="A42" s="37"/>
      <c r="B42" s="24"/>
      <c r="C42" s="24"/>
      <c r="D42" s="24"/>
      <c r="E42" s="24"/>
      <c r="F42" s="24"/>
      <c r="G42" s="24"/>
      <c r="H42" s="24"/>
      <c r="I42" s="24"/>
      <c r="J42" s="24"/>
      <c r="K42" s="38"/>
    </row>
    <row r="43" spans="1:11" x14ac:dyDescent="0.25">
      <c r="A43" s="37"/>
      <c r="B43" s="24"/>
      <c r="C43" s="24"/>
      <c r="D43" s="24"/>
      <c r="E43" s="24"/>
      <c r="F43" s="24"/>
      <c r="G43" s="24"/>
      <c r="H43" s="24"/>
      <c r="I43" s="24"/>
      <c r="J43" s="24"/>
      <c r="K43" s="38"/>
    </row>
    <row r="44" spans="1:11" x14ac:dyDescent="0.25">
      <c r="A44" s="37"/>
      <c r="B44" s="24"/>
      <c r="C44" s="24"/>
      <c r="D44" s="25"/>
      <c r="E44" s="24"/>
      <c r="F44" s="24"/>
      <c r="G44" s="24"/>
      <c r="H44" s="24"/>
      <c r="I44" s="24"/>
      <c r="J44" s="24"/>
      <c r="K44" s="38"/>
    </row>
    <row r="45" spans="1:11" x14ac:dyDescent="0.25">
      <c r="A45" s="37"/>
      <c r="B45" s="24"/>
      <c r="C45" s="24"/>
      <c r="D45" s="24"/>
      <c r="E45" s="24"/>
      <c r="F45" s="24"/>
      <c r="G45" s="24"/>
      <c r="H45" s="24"/>
      <c r="I45" s="24"/>
      <c r="J45" s="24"/>
      <c r="K45" s="38"/>
    </row>
    <row r="46" spans="1:11" x14ac:dyDescent="0.25">
      <c r="A46" s="37"/>
      <c r="B46" s="24"/>
      <c r="C46" s="24"/>
      <c r="D46" s="24"/>
      <c r="E46" s="24"/>
      <c r="F46" s="24"/>
      <c r="G46" s="24"/>
      <c r="H46" s="24"/>
      <c r="I46" s="24"/>
      <c r="J46" s="24"/>
      <c r="K46" s="38"/>
    </row>
    <row r="47" spans="1:11" x14ac:dyDescent="0.25">
      <c r="A47" s="37"/>
      <c r="B47" s="24"/>
      <c r="C47" s="24"/>
      <c r="D47" s="24"/>
      <c r="E47" s="24"/>
      <c r="F47" s="24"/>
      <c r="G47" s="24"/>
      <c r="H47" s="24"/>
      <c r="I47" s="24"/>
      <c r="J47" s="24"/>
      <c r="K47" s="38"/>
    </row>
    <row r="48" spans="1:11" x14ac:dyDescent="0.25">
      <c r="A48" s="37"/>
      <c r="B48" s="24"/>
      <c r="C48" s="24"/>
      <c r="D48" s="24"/>
      <c r="E48" s="24"/>
      <c r="F48" s="24"/>
      <c r="G48" s="24"/>
      <c r="H48" s="24"/>
      <c r="I48" s="24"/>
      <c r="J48" s="24"/>
      <c r="K48" s="38"/>
    </row>
    <row r="49" spans="1:11" x14ac:dyDescent="0.25">
      <c r="A49" s="37"/>
      <c r="B49" s="24"/>
      <c r="C49" s="24"/>
      <c r="D49" s="24"/>
      <c r="E49" s="24"/>
      <c r="F49" s="24"/>
      <c r="G49" s="24"/>
      <c r="H49" s="24"/>
      <c r="I49" s="24"/>
      <c r="J49" s="24"/>
      <c r="K49" s="38"/>
    </row>
    <row r="50" spans="1:11" x14ac:dyDescent="0.25">
      <c r="A50" s="37"/>
      <c r="B50" s="24"/>
      <c r="C50" s="24"/>
      <c r="D50" s="24"/>
      <c r="E50" s="24"/>
      <c r="F50" s="24"/>
      <c r="G50" s="24"/>
      <c r="H50" s="24"/>
      <c r="I50" s="24"/>
      <c r="J50" s="24"/>
      <c r="K50" s="38"/>
    </row>
    <row r="51" spans="1:11" x14ac:dyDescent="0.25">
      <c r="A51" s="37"/>
      <c r="B51" s="24"/>
      <c r="C51" s="24"/>
      <c r="D51" s="24"/>
      <c r="E51" s="24"/>
      <c r="F51" s="24"/>
      <c r="G51" s="24"/>
      <c r="H51" s="24"/>
      <c r="I51" s="24"/>
      <c r="J51" s="24"/>
      <c r="K51" s="38"/>
    </row>
    <row r="52" spans="1:11" x14ac:dyDescent="0.25">
      <c r="A52" s="37"/>
      <c r="B52" s="24"/>
      <c r="C52" s="24"/>
      <c r="D52" s="24"/>
      <c r="E52" s="24"/>
      <c r="F52" s="24"/>
      <c r="G52" s="24"/>
      <c r="H52" s="24"/>
      <c r="I52" s="24"/>
      <c r="J52" s="24"/>
      <c r="K52" s="38"/>
    </row>
    <row r="53" spans="1:11" x14ac:dyDescent="0.25">
      <c r="A53" s="37"/>
      <c r="B53" s="24"/>
      <c r="C53" s="24"/>
      <c r="D53" s="24"/>
      <c r="E53" s="24"/>
      <c r="F53" s="24"/>
      <c r="G53" s="24"/>
      <c r="H53" s="24"/>
      <c r="I53" s="24"/>
      <c r="J53" s="24"/>
      <c r="K53" s="38"/>
    </row>
    <row r="54" spans="1:11" x14ac:dyDescent="0.25">
      <c r="A54" s="37"/>
      <c r="B54" s="24"/>
      <c r="C54" s="24"/>
      <c r="D54" s="24"/>
      <c r="E54" s="24"/>
      <c r="F54" s="24"/>
      <c r="G54" s="24"/>
      <c r="H54" s="24"/>
      <c r="I54" s="24"/>
      <c r="J54" s="24"/>
      <c r="K54" s="38"/>
    </row>
    <row r="55" spans="1:11" x14ac:dyDescent="0.25">
      <c r="A55" s="37"/>
      <c r="B55" s="24"/>
      <c r="C55" s="24"/>
      <c r="D55" s="24"/>
      <c r="E55" s="24"/>
      <c r="F55" s="24"/>
      <c r="G55" s="24"/>
      <c r="H55" s="24"/>
      <c r="I55" s="24"/>
      <c r="J55" s="24"/>
      <c r="K55" s="38"/>
    </row>
    <row r="56" spans="1:11" x14ac:dyDescent="0.25">
      <c r="A56" s="37"/>
      <c r="B56" s="24"/>
      <c r="C56" s="24"/>
      <c r="D56" s="24"/>
      <c r="E56" s="24"/>
      <c r="F56" s="24"/>
      <c r="G56" s="24"/>
      <c r="H56" s="24"/>
      <c r="I56" s="24"/>
      <c r="J56" s="24"/>
      <c r="K56" s="38"/>
    </row>
    <row r="57" spans="1:11" x14ac:dyDescent="0.25">
      <c r="A57" s="37"/>
      <c r="B57" s="24"/>
      <c r="C57" s="24"/>
      <c r="D57" s="24"/>
      <c r="E57" s="24"/>
      <c r="F57" s="24"/>
      <c r="G57" s="24"/>
      <c r="H57" s="24"/>
      <c r="I57" s="24"/>
      <c r="J57" s="24"/>
      <c r="K57" s="38"/>
    </row>
    <row r="58" spans="1:11" ht="15.75" thickBot="1" x14ac:dyDescent="0.3">
      <c r="A58" s="46"/>
      <c r="B58" s="21"/>
      <c r="C58" s="21"/>
      <c r="D58" s="21"/>
      <c r="E58" s="21"/>
      <c r="F58" s="21"/>
      <c r="G58" s="21"/>
      <c r="H58" s="21"/>
      <c r="I58" s="21"/>
      <c r="J58" s="21"/>
      <c r="K58" s="47"/>
    </row>
  </sheetData>
  <mergeCells count="24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"/>
  <sheetViews>
    <sheetView tabSelected="1" view="pageBreakPreview" zoomScale="60" zoomScaleNormal="90" workbookViewId="0">
      <selection activeCell="L15" sqref="L15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3.28515625" customWidth="1"/>
  </cols>
  <sheetData>
    <row r="1" spans="1:32" x14ac:dyDescent="0.25">
      <c r="A1" s="34"/>
      <c r="B1" s="35"/>
      <c r="C1" s="35"/>
      <c r="D1" s="35"/>
      <c r="E1" s="35"/>
      <c r="F1" s="35"/>
      <c r="G1" s="35"/>
      <c r="H1" s="35"/>
      <c r="I1" s="35"/>
      <c r="J1" s="36"/>
    </row>
    <row r="2" spans="1:32" x14ac:dyDescent="0.25">
      <c r="A2" s="37"/>
      <c r="B2" s="24"/>
      <c r="C2" s="24"/>
      <c r="D2" s="24"/>
      <c r="E2" s="24"/>
      <c r="F2" s="24"/>
      <c r="G2" s="24"/>
      <c r="H2" s="24"/>
      <c r="I2" s="24"/>
      <c r="J2" s="38"/>
    </row>
    <row r="3" spans="1:32" x14ac:dyDescent="0.25">
      <c r="A3" s="37"/>
      <c r="B3" s="24"/>
      <c r="C3" s="24"/>
      <c r="D3" s="24"/>
      <c r="E3" s="24"/>
      <c r="F3" s="24"/>
      <c r="G3" s="24"/>
      <c r="H3" s="24"/>
      <c r="I3" s="24"/>
      <c r="J3" s="38"/>
    </row>
    <row r="4" spans="1:32" x14ac:dyDescent="0.25">
      <c r="A4" s="37"/>
      <c r="B4" s="24"/>
      <c r="C4" s="24"/>
      <c r="D4" s="24"/>
      <c r="E4" s="24"/>
      <c r="F4" s="24"/>
      <c r="G4" s="24"/>
      <c r="H4" s="24"/>
      <c r="I4" s="24"/>
      <c r="J4" s="38"/>
    </row>
    <row r="5" spans="1:32" x14ac:dyDescent="0.25">
      <c r="A5" s="37"/>
      <c r="B5" s="24"/>
      <c r="C5" s="24"/>
      <c r="D5" s="24"/>
      <c r="E5" s="24"/>
      <c r="F5" s="24"/>
      <c r="G5" s="24"/>
      <c r="H5" s="24"/>
      <c r="I5" s="24"/>
      <c r="J5" s="38"/>
    </row>
    <row r="6" spans="1:32" ht="15.75" thickBot="1" x14ac:dyDescent="0.3">
      <c r="A6" s="37"/>
      <c r="B6" s="24"/>
      <c r="C6" s="24"/>
      <c r="D6" s="24"/>
      <c r="E6" s="24"/>
      <c r="F6" s="24"/>
      <c r="G6" s="24"/>
      <c r="H6" s="24"/>
      <c r="I6" s="24"/>
      <c r="J6" s="38"/>
      <c r="AF6" s="2"/>
    </row>
    <row r="7" spans="1:32" x14ac:dyDescent="0.25">
      <c r="A7" s="8" t="s">
        <v>0</v>
      </c>
      <c r="B7" s="79" t="str">
        <f>GRANULOMETRÍA!B7</f>
        <v>PUENTE ATIRANTADO</v>
      </c>
      <c r="C7" s="79"/>
      <c r="D7" s="79"/>
      <c r="E7" s="9"/>
      <c r="F7" s="10" t="s">
        <v>25</v>
      </c>
      <c r="G7" s="70" t="s">
        <v>26</v>
      </c>
      <c r="H7" s="70"/>
      <c r="I7" s="71"/>
      <c r="J7" s="38"/>
      <c r="L7" s="2"/>
      <c r="M7" s="2"/>
      <c r="N7" s="2"/>
      <c r="AF7" s="2"/>
    </row>
    <row r="8" spans="1:32" x14ac:dyDescent="0.25">
      <c r="A8" s="11" t="s">
        <v>1</v>
      </c>
      <c r="B8" s="72" t="str">
        <f>GRANULOMETRÍA!B8</f>
        <v xml:space="preserve"> KM 30+191.48</v>
      </c>
      <c r="C8" s="72"/>
      <c r="D8" s="72"/>
      <c r="E8" s="12"/>
      <c r="F8" s="13" t="s">
        <v>5</v>
      </c>
      <c r="G8" s="73">
        <f>GRANULOMETRÍA!H8</f>
        <v>43071</v>
      </c>
      <c r="H8" s="74"/>
      <c r="I8" s="75"/>
      <c r="J8" s="3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2</v>
      </c>
      <c r="C9" s="15" t="s">
        <v>2</v>
      </c>
      <c r="D9" s="14">
        <f>GRANULOMETRÍA!D9</f>
        <v>31</v>
      </c>
      <c r="E9" s="12"/>
      <c r="F9" s="13" t="s">
        <v>6</v>
      </c>
      <c r="G9" s="77" t="str">
        <f>GRANULOMETRÍA!H9</f>
        <v>ALH</v>
      </c>
      <c r="H9" s="77"/>
      <c r="I9" s="78"/>
      <c r="J9" s="3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6">
        <f>GRANULOMETRÍA!B10</f>
        <v>17</v>
      </c>
      <c r="C10" s="15" t="s">
        <v>4</v>
      </c>
      <c r="D10" s="17" t="str">
        <f>GRANULOMETRÍA!D10</f>
        <v>21.90 m-24.90 m</v>
      </c>
      <c r="E10" s="12"/>
      <c r="F10" s="12"/>
      <c r="G10" s="12"/>
      <c r="H10" s="12"/>
      <c r="I10" s="18"/>
      <c r="J10" s="18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76"/>
      <c r="C11" s="76"/>
      <c r="D11" s="76"/>
      <c r="E11" s="20"/>
      <c r="F11" s="21"/>
      <c r="G11" s="21"/>
      <c r="H11" s="20"/>
      <c r="I11" s="22"/>
      <c r="J11" s="18"/>
      <c r="L11" s="2"/>
      <c r="M11" s="2"/>
      <c r="N11" s="2"/>
      <c r="AD11" s="98" t="s">
        <v>19</v>
      </c>
      <c r="AE11" s="98"/>
      <c r="AF11" s="2"/>
    </row>
    <row r="12" spans="1:32" ht="15" customHeight="1" x14ac:dyDescent="0.25">
      <c r="A12" s="37"/>
      <c r="B12" s="24"/>
      <c r="C12" s="23"/>
      <c r="D12" s="24"/>
      <c r="E12" s="25"/>
      <c r="F12" s="25"/>
      <c r="G12" s="24"/>
      <c r="H12" s="24"/>
      <c r="I12" s="24"/>
      <c r="J12" s="38"/>
      <c r="M12" s="100" t="s">
        <v>18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37"/>
      <c r="B13" s="24"/>
      <c r="C13" s="23"/>
      <c r="D13" s="24"/>
      <c r="E13" s="26"/>
      <c r="F13" s="26"/>
      <c r="G13" s="24"/>
      <c r="H13" s="24"/>
      <c r="I13" s="24"/>
      <c r="J13" s="38"/>
      <c r="M13" s="3" t="s">
        <v>15</v>
      </c>
      <c r="N13" s="4">
        <v>-22.14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37"/>
      <c r="B14" s="24"/>
      <c r="C14" s="23"/>
      <c r="D14" s="26"/>
      <c r="E14" s="26"/>
      <c r="F14" s="26"/>
      <c r="G14" s="24"/>
      <c r="H14" s="24"/>
      <c r="I14" s="24"/>
      <c r="J14" s="38"/>
      <c r="M14" s="3" t="s">
        <v>16</v>
      </c>
      <c r="N14" s="4">
        <v>98.296000000000006</v>
      </c>
      <c r="AD14" s="5"/>
      <c r="AE14" s="5"/>
      <c r="AF14" s="2"/>
    </row>
    <row r="15" spans="1:32" ht="15" customHeight="1" x14ac:dyDescent="0.25">
      <c r="A15" s="37"/>
      <c r="B15" s="23"/>
      <c r="C15" s="23"/>
      <c r="D15" s="30"/>
      <c r="E15" s="39"/>
      <c r="F15" s="24"/>
      <c r="G15" s="24"/>
      <c r="H15" s="24"/>
      <c r="I15" s="24"/>
      <c r="J15" s="38"/>
      <c r="AD15" s="99" t="s">
        <v>20</v>
      </c>
      <c r="AE15" s="99"/>
      <c r="AF15" s="2"/>
    </row>
    <row r="16" spans="1:32" x14ac:dyDescent="0.25">
      <c r="A16" s="37"/>
      <c r="B16" s="23"/>
      <c r="C16" s="23"/>
      <c r="D16" s="23"/>
      <c r="E16" s="24"/>
      <c r="F16" s="24"/>
      <c r="G16" s="24"/>
      <c r="H16" s="24"/>
      <c r="I16" s="24"/>
      <c r="J16" s="38"/>
      <c r="AD16" s="5">
        <v>50</v>
      </c>
      <c r="AE16" s="5">
        <v>0</v>
      </c>
      <c r="AF16" s="2"/>
    </row>
    <row r="17" spans="1:32" x14ac:dyDescent="0.25">
      <c r="A17" s="37"/>
      <c r="B17" s="23"/>
      <c r="C17" s="23"/>
      <c r="D17" s="23"/>
      <c r="E17" s="24"/>
      <c r="F17" s="24"/>
      <c r="G17" s="24"/>
      <c r="H17" s="24"/>
      <c r="I17" s="24"/>
      <c r="J17" s="38"/>
      <c r="AD17" s="5">
        <v>50</v>
      </c>
      <c r="AE17" s="5">
        <v>60</v>
      </c>
      <c r="AF17" s="2"/>
    </row>
    <row r="18" spans="1:32" x14ac:dyDescent="0.25">
      <c r="A18" s="37"/>
      <c r="B18" s="23"/>
      <c r="C18" s="23"/>
      <c r="D18" s="23"/>
      <c r="E18" s="24"/>
      <c r="F18" s="24"/>
      <c r="G18" s="24"/>
      <c r="H18" s="24"/>
      <c r="I18" s="24"/>
      <c r="J18" s="38"/>
      <c r="AD18" s="7"/>
      <c r="AE18" s="7"/>
      <c r="AF18" s="2"/>
    </row>
    <row r="19" spans="1:32" x14ac:dyDescent="0.25">
      <c r="A19" s="37"/>
      <c r="B19" s="23"/>
      <c r="C19" s="23"/>
      <c r="D19" s="23"/>
      <c r="E19" s="24"/>
      <c r="F19" s="24"/>
      <c r="G19" s="24"/>
      <c r="H19" s="24"/>
      <c r="I19" s="24"/>
      <c r="J19" s="38"/>
      <c r="AD19" s="99" t="s">
        <v>21</v>
      </c>
      <c r="AE19" s="99"/>
      <c r="AF19" s="2"/>
    </row>
    <row r="20" spans="1:32" x14ac:dyDescent="0.25">
      <c r="A20" s="37"/>
      <c r="B20" s="23"/>
      <c r="C20" s="23"/>
      <c r="D20" s="23"/>
      <c r="E20" s="24"/>
      <c r="F20" s="24"/>
      <c r="G20" s="24"/>
      <c r="H20" s="24"/>
      <c r="I20" s="24"/>
      <c r="J20" s="38"/>
      <c r="AD20" s="5">
        <v>7</v>
      </c>
      <c r="AE20" s="5">
        <v>0</v>
      </c>
      <c r="AF20" s="2"/>
    </row>
    <row r="21" spans="1:32" x14ac:dyDescent="0.25">
      <c r="A21" s="37"/>
      <c r="B21" s="23"/>
      <c r="C21" s="23"/>
      <c r="D21" s="23"/>
      <c r="E21" s="24"/>
      <c r="F21" s="24"/>
      <c r="G21" s="24"/>
      <c r="H21" s="24"/>
      <c r="I21" s="24"/>
      <c r="J21" s="38"/>
      <c r="AD21" s="5">
        <v>7</v>
      </c>
      <c r="AE21" s="5">
        <v>29</v>
      </c>
      <c r="AF21" s="2"/>
    </row>
    <row r="22" spans="1:32" x14ac:dyDescent="0.25">
      <c r="A22" s="37"/>
      <c r="B22" s="23"/>
      <c r="C22" s="23"/>
      <c r="D22" s="23"/>
      <c r="E22" s="24"/>
      <c r="F22" s="24"/>
      <c r="G22" s="24"/>
      <c r="H22" s="24"/>
      <c r="I22" s="24"/>
      <c r="J22" s="38"/>
      <c r="AD22" s="5"/>
      <c r="AE22" s="5"/>
      <c r="AF22" s="2"/>
    </row>
    <row r="23" spans="1:32" x14ac:dyDescent="0.25">
      <c r="A23" s="37"/>
      <c r="B23" s="23"/>
      <c r="C23" s="23"/>
      <c r="D23" s="23"/>
      <c r="E23" s="24"/>
      <c r="F23" s="24"/>
      <c r="G23" s="24"/>
      <c r="H23" s="24"/>
      <c r="I23" s="24"/>
      <c r="J23" s="38"/>
      <c r="AD23" s="7"/>
      <c r="AE23" s="7"/>
      <c r="AF23" s="2"/>
    </row>
    <row r="24" spans="1:32" x14ac:dyDescent="0.25">
      <c r="A24" s="37"/>
      <c r="B24" s="24"/>
      <c r="C24" s="24"/>
      <c r="D24" s="24"/>
      <c r="E24" s="24"/>
      <c r="F24" s="24"/>
      <c r="G24" s="24"/>
      <c r="H24" s="24"/>
      <c r="I24" s="24"/>
      <c r="J24" s="38"/>
      <c r="AD24" s="5"/>
      <c r="AE24" s="5"/>
      <c r="AF24" s="2"/>
    </row>
    <row r="25" spans="1:32" x14ac:dyDescent="0.25">
      <c r="A25" s="37"/>
      <c r="B25" s="24"/>
      <c r="C25" s="24"/>
      <c r="D25" s="24"/>
      <c r="E25" s="24"/>
      <c r="F25" s="24"/>
      <c r="G25" s="24"/>
      <c r="H25" s="24"/>
      <c r="I25" s="24"/>
      <c r="J25" s="38"/>
      <c r="AD25" s="98" t="s">
        <v>22</v>
      </c>
      <c r="AE25" s="98"/>
      <c r="AF25" s="2"/>
    </row>
    <row r="26" spans="1:32" x14ac:dyDescent="0.25">
      <c r="A26" s="37"/>
      <c r="B26" s="24"/>
      <c r="C26" s="24"/>
      <c r="D26" s="24"/>
      <c r="E26" s="24"/>
      <c r="F26" s="24"/>
      <c r="G26" s="24"/>
      <c r="H26" s="24"/>
      <c r="I26" s="24"/>
      <c r="J26" s="38"/>
      <c r="AD26" s="5">
        <v>4</v>
      </c>
      <c r="AE26" s="5">
        <v>0</v>
      </c>
      <c r="AF26" s="2"/>
    </row>
    <row r="27" spans="1:32" x14ac:dyDescent="0.25">
      <c r="A27" s="37"/>
      <c r="B27" s="24"/>
      <c r="C27" s="24"/>
      <c r="D27" s="24"/>
      <c r="E27" s="24"/>
      <c r="F27" s="24"/>
      <c r="G27" s="24"/>
      <c r="H27" s="24"/>
      <c r="I27" s="24"/>
      <c r="J27" s="38"/>
      <c r="AD27" s="5">
        <v>4</v>
      </c>
      <c r="AE27" s="5">
        <v>26</v>
      </c>
      <c r="AF27" s="2"/>
    </row>
    <row r="28" spans="1:32" x14ac:dyDescent="0.25">
      <c r="A28" s="37"/>
      <c r="B28" s="24"/>
      <c r="C28" s="24"/>
      <c r="D28" s="24"/>
      <c r="E28" s="24"/>
      <c r="F28" s="24"/>
      <c r="G28" s="24"/>
      <c r="H28" s="24"/>
      <c r="I28" s="24"/>
      <c r="J28" s="38"/>
      <c r="AD28" s="7"/>
      <c r="AE28" s="7"/>
      <c r="AF28" s="2"/>
    </row>
    <row r="29" spans="1:32" x14ac:dyDescent="0.25">
      <c r="A29" s="37"/>
      <c r="B29" s="24"/>
      <c r="C29" s="24"/>
      <c r="D29" s="24"/>
      <c r="E29" s="24"/>
      <c r="F29" s="24"/>
      <c r="G29" s="24"/>
      <c r="H29" s="24"/>
      <c r="I29" s="24"/>
      <c r="J29" s="38"/>
      <c r="AD29" s="2"/>
      <c r="AE29" s="2"/>
      <c r="AF29" s="2"/>
    </row>
    <row r="30" spans="1:32" ht="18" x14ac:dyDescent="0.25">
      <c r="A30" s="40" t="s">
        <v>27</v>
      </c>
      <c r="B30" s="41">
        <f>(N13*LN(25))+N14</f>
        <v>27.030089237418039</v>
      </c>
      <c r="C30" s="24"/>
      <c r="D30" s="24"/>
      <c r="E30" s="24"/>
      <c r="F30" s="101" t="s">
        <v>29</v>
      </c>
      <c r="G30" s="101"/>
      <c r="H30" s="101"/>
      <c r="I30" s="24"/>
      <c r="J30" s="38"/>
    </row>
    <row r="31" spans="1:32" x14ac:dyDescent="0.25">
      <c r="A31" s="42" t="s">
        <v>28</v>
      </c>
      <c r="B31" s="41">
        <f>G45</f>
        <v>24.038461538461004</v>
      </c>
      <c r="C31" s="24"/>
      <c r="D31" s="24"/>
      <c r="E31" s="24"/>
      <c r="F31" s="88" t="s">
        <v>68</v>
      </c>
      <c r="G31" s="102"/>
      <c r="H31" s="102"/>
      <c r="I31" s="24"/>
      <c r="J31" s="38"/>
    </row>
    <row r="32" spans="1:32" x14ac:dyDescent="0.25">
      <c r="A32" s="42" t="s">
        <v>23</v>
      </c>
      <c r="B32" s="41">
        <f>B30-B31</f>
        <v>2.9916276989570356</v>
      </c>
      <c r="C32" s="24"/>
      <c r="D32" s="24"/>
      <c r="E32" s="24"/>
      <c r="F32" s="102"/>
      <c r="G32" s="102"/>
      <c r="H32" s="102"/>
      <c r="I32" s="24"/>
      <c r="J32" s="38"/>
    </row>
    <row r="33" spans="1:10" x14ac:dyDescent="0.25">
      <c r="A33" s="37"/>
      <c r="B33" s="24"/>
      <c r="C33" s="24"/>
      <c r="D33" s="24"/>
      <c r="E33" s="24"/>
      <c r="F33" s="24"/>
      <c r="G33" s="24"/>
      <c r="H33" s="24"/>
      <c r="I33" s="24"/>
      <c r="J33" s="38"/>
    </row>
    <row r="34" spans="1:10" x14ac:dyDescent="0.25">
      <c r="A34" s="90" t="s">
        <v>65</v>
      </c>
      <c r="B34" s="91"/>
      <c r="C34" s="91"/>
      <c r="D34" s="91"/>
      <c r="E34" s="91"/>
      <c r="F34" s="91"/>
      <c r="G34" s="91"/>
      <c r="H34" s="91"/>
      <c r="I34" s="24"/>
      <c r="J34" s="38"/>
    </row>
    <row r="35" spans="1:10" ht="21.95" customHeight="1" x14ac:dyDescent="0.25">
      <c r="A35" s="87" t="s">
        <v>7</v>
      </c>
      <c r="B35" s="86" t="s">
        <v>11</v>
      </c>
      <c r="C35" s="86" t="s">
        <v>24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24"/>
      <c r="J35" s="38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24"/>
      <c r="J36" s="38"/>
    </row>
    <row r="37" spans="1:10" x14ac:dyDescent="0.25">
      <c r="A37" s="43">
        <v>29</v>
      </c>
      <c r="B37" s="27">
        <v>1</v>
      </c>
      <c r="C37" s="28">
        <v>5.0159999999999991</v>
      </c>
      <c r="D37" s="28">
        <v>14.804</v>
      </c>
      <c r="E37" s="28">
        <v>12.95</v>
      </c>
      <c r="F37" s="27">
        <f>D37-E37</f>
        <v>1.854000000000001</v>
      </c>
      <c r="G37" s="28">
        <f>E37-C37</f>
        <v>7.9340000000000002</v>
      </c>
      <c r="H37" s="29">
        <f>(F37/G37)*100</f>
        <v>23.367784219813473</v>
      </c>
      <c r="I37" s="24"/>
      <c r="J37" s="38"/>
    </row>
    <row r="38" spans="1:10" x14ac:dyDescent="0.25">
      <c r="A38" s="43">
        <v>27</v>
      </c>
      <c r="B38" s="27">
        <v>2</v>
      </c>
      <c r="C38" s="28">
        <v>4.0629999999999988</v>
      </c>
      <c r="D38" s="28">
        <v>15.005000000000001</v>
      </c>
      <c r="E38" s="28">
        <v>12.74</v>
      </c>
      <c r="F38" s="28">
        <f t="shared" ref="F38:F40" si="0">D38-E38</f>
        <v>2.2650000000000006</v>
      </c>
      <c r="G38" s="28">
        <f t="shared" ref="G38:G40" si="1">E38-C38</f>
        <v>8.6770000000000014</v>
      </c>
      <c r="H38" s="29">
        <f t="shared" ref="H38:H40" si="2">(F38/G38)*100</f>
        <v>26.103491990319238</v>
      </c>
      <c r="I38" s="24"/>
      <c r="J38" s="38"/>
    </row>
    <row r="39" spans="1:10" x14ac:dyDescent="0.25">
      <c r="A39" s="43">
        <v>23</v>
      </c>
      <c r="B39" s="27">
        <v>3</v>
      </c>
      <c r="C39" s="28">
        <v>4.5010000000000003</v>
      </c>
      <c r="D39" s="28">
        <v>23.382999999999999</v>
      </c>
      <c r="E39" s="28">
        <v>19.242000000000001</v>
      </c>
      <c r="F39" s="28">
        <f t="shared" si="0"/>
        <v>4.1409999999999982</v>
      </c>
      <c r="G39" s="28">
        <f t="shared" si="1"/>
        <v>14.741</v>
      </c>
      <c r="H39" s="29">
        <f t="shared" si="2"/>
        <v>28.091716979852098</v>
      </c>
      <c r="I39" s="24"/>
      <c r="J39" s="38"/>
    </row>
    <row r="40" spans="1:10" x14ac:dyDescent="0.25">
      <c r="A40" s="43">
        <v>21</v>
      </c>
      <c r="B40" s="27">
        <v>4</v>
      </c>
      <c r="C40" s="28">
        <v>4.2880000000000003</v>
      </c>
      <c r="D40" s="28">
        <v>14.731999999999999</v>
      </c>
      <c r="E40" s="28">
        <v>12.243</v>
      </c>
      <c r="F40" s="27">
        <f t="shared" si="0"/>
        <v>2.488999999999999</v>
      </c>
      <c r="G40" s="28">
        <f t="shared" si="1"/>
        <v>7.9550000000000001</v>
      </c>
      <c r="H40" s="29">
        <f t="shared" si="2"/>
        <v>31.288497800125693</v>
      </c>
      <c r="I40" s="24"/>
      <c r="J40" s="38"/>
    </row>
    <row r="41" spans="1:10" x14ac:dyDescent="0.25">
      <c r="A41" s="44"/>
      <c r="B41" s="30"/>
      <c r="C41" s="30"/>
      <c r="D41" s="31"/>
      <c r="E41" s="31"/>
      <c r="F41" s="31"/>
      <c r="G41" s="30"/>
      <c r="H41" s="31"/>
      <c r="I41" s="24"/>
      <c r="J41" s="38"/>
    </row>
    <row r="42" spans="1:10" x14ac:dyDescent="0.25">
      <c r="A42" s="90" t="s">
        <v>66</v>
      </c>
      <c r="B42" s="91"/>
      <c r="C42" s="91"/>
      <c r="D42" s="91"/>
      <c r="E42" s="91"/>
      <c r="F42" s="91"/>
      <c r="G42" s="91"/>
      <c r="H42" s="12"/>
      <c r="I42" s="24"/>
      <c r="J42" s="38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24"/>
      <c r="I43" s="24"/>
      <c r="J43" s="38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24"/>
      <c r="I44" s="24"/>
      <c r="J44" s="38"/>
    </row>
    <row r="45" spans="1:10" x14ac:dyDescent="0.25">
      <c r="A45" s="45">
        <v>1</v>
      </c>
      <c r="B45" s="32">
        <v>15.864000000000001</v>
      </c>
      <c r="C45" s="32">
        <v>16.38</v>
      </c>
      <c r="D45" s="32">
        <v>16.28</v>
      </c>
      <c r="E45" s="32">
        <f>C45-D45</f>
        <v>9.9999999999997868E-2</v>
      </c>
      <c r="F45" s="32">
        <f>D45-B45</f>
        <v>0.41600000000000037</v>
      </c>
      <c r="G45" s="33">
        <f>(E45/F45)*100</f>
        <v>24.038461538461004</v>
      </c>
      <c r="H45" s="24"/>
      <c r="I45" s="24"/>
      <c r="J45" s="38"/>
    </row>
    <row r="46" spans="1:10" ht="15.75" thickBot="1" x14ac:dyDescent="0.3">
      <c r="A46" s="46"/>
      <c r="B46" s="20"/>
      <c r="C46" s="20"/>
      <c r="D46" s="20"/>
      <c r="E46" s="20"/>
      <c r="F46" s="20"/>
      <c r="G46" s="20"/>
      <c r="H46" s="21"/>
      <c r="I46" s="21"/>
      <c r="J46" s="47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2017-12-29T01:26:40Z</cp:lastPrinted>
  <dcterms:created xsi:type="dcterms:W3CDTF">2017-11-30T15:56:40Z</dcterms:created>
  <dcterms:modified xsi:type="dcterms:W3CDTF">2017-12-29T01:26:43Z</dcterms:modified>
</cp:coreProperties>
</file>