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eño Pc\Dropbox\OMAR MENESES-JOSE\08 PUENTE ENTRONQUE MOLINITO\LAB PUENTE ENTRONQUE\SPT-2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I36" i="2" s="1"/>
  <c r="D37" i="2"/>
  <c r="D36" i="2"/>
  <c r="E32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<sst xmlns="http://schemas.openxmlformats.org/spreadsheetml/2006/main" count="98" uniqueCount="72">
  <si>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</si>
  <si>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</si>
  <si>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</si>
  <si>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</si>
  <si>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</si>
  <si>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</si>
  <si>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</si>
  <si>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</si>
  <si>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</si>
  <si>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</si>
  <si>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</si>
  <si>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</si>
  <si>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</si>
  <si>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</si>
  <si>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</si>
  <si>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</si>
  <si>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</si>
  <si>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</si>
  <si>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</si>
  <si>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</si>
  <si>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</si>
  <si>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</si>
  <si>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</si>
  <si>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</si>
  <si>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</si>
  <si>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</si>
  <si>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</si>
  <si>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</si>
  <si>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</si>
  <si>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</si>
  <si>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</si>
  <si>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</si>
  <si>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</si>
  <si>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</si>
  <si>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</si>
  <si>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</si>
  <si>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</si>
  <si>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</si>
  <si>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</si>
  <si>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</si>
  <si>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</si>
  <si>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</si>
  <si>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</si>
  <si>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</si>
  <si>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</si>
  <si>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</si>
  <si>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</si>
  <si>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</si>
  <si>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</si>
  <si>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</si>
  <si>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</si>
  <si>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</si>
  <si>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</si>
  <si>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</si>
  <si>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</si>
  <si>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</si>
  <si>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</si>
  <si>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</si>
  <si>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</si>
  <si>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</si>
  <si>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</si>
  <si>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</si>
  <si>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</si>
  <si>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</si>
  <si>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</si>
  <si>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</si>
  <si>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</si>
  <si>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 xml:space="preserve">PUENTE ENTRONQUE MOLINITO </t>
  </si>
  <si>
    <t>KM 28+980</t>
  </si>
  <si>
    <t>ABJ</t>
  </si>
  <si>
    <t>SM- ARENA LIMOSA</t>
  </si>
  <si>
    <t>7.00 - 7.60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</si>
</sst>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0" fillId="2" borderId="13" xfId="0" applyFill="1" applyBorder="1"/>
    <xf numFmtId="0" fontId="0" fillId="2" borderId="15" xfId="0" applyFill="1" applyBorder="1"/>
    <xf numFmtId="0" fontId="0" fillId="2" borderId="24" xfId="0" applyFill="1" applyBorder="1"/>
    <xf numFmtId="0" fontId="0" fillId="2" borderId="17" xfId="0" applyFill="1" applyBorder="1"/>
    <xf numFmtId="0" fontId="0" fillId="2" borderId="0" xfId="0" applyFill="1" applyBorder="1"/>
    <xf numFmtId="0" fontId="0" fillId="2" borderId="19" xfId="0" applyFill="1" applyBorder="1"/>
    <xf numFmtId="0" fontId="6" fillId="2" borderId="13" xfId="0" applyFont="1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0" fillId="2" borderId="22" xfId="0" applyFill="1" applyBorder="1"/>
    <xf numFmtId="1" fontId="2" fillId="2" borderId="28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0" fillId="2" borderId="20" xfId="0" applyFill="1" applyBorder="1"/>
    <xf numFmtId="0" fontId="2" fillId="2" borderId="15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 applyAlignment="1"/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95.890410958904113</c:v>
                </c:pt>
                <c:pt idx="7">
                  <c:v>92.684522592516871</c:v>
                </c:pt>
                <c:pt idx="8">
                  <c:v>87.827853608668988</c:v>
                </c:pt>
                <c:pt idx="9">
                  <c:v>81.265789409118796</c:v>
                </c:pt>
                <c:pt idx="10">
                  <c:v>55.036069515436516</c:v>
                </c:pt>
                <c:pt idx="11">
                  <c:v>32.495193620936412</c:v>
                </c:pt>
                <c:pt idx="12">
                  <c:v>21.094997342056843</c:v>
                </c:pt>
                <c:pt idx="13">
                  <c:v>12.901685544878347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CE8-497F-AE98-063DB886D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030080"/>
        <c:axId val="224065408"/>
      </c:scatterChart>
      <c:valAx>
        <c:axId val="224030080"/>
        <c:scaling>
          <c:logBase val="10"/>
          <c:orientation val="maxMin"/>
          <c:max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24065408"/>
        <c:crosses val="autoZero"/>
        <c:crossBetween val="midCat"/>
        <c:minorUnit val="10"/>
      </c:valAx>
      <c:valAx>
        <c:axId val="224065408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24030080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30</c:v>
                </c:pt>
                <c:pt idx="1">
                  <c:v>28</c:v>
                </c:pt>
                <c:pt idx="2">
                  <c:v>24</c:v>
                </c:pt>
                <c:pt idx="3">
                  <c:v>22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24.346629986244885</c:v>
                </c:pt>
                <c:pt idx="1">
                  <c:v>25.099337748344404</c:v>
                </c:pt>
                <c:pt idx="2">
                  <c:v>26.951444376152452</c:v>
                </c:pt>
                <c:pt idx="3">
                  <c:v>28.979857050032535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639-4B6F-B2D2-74ACD3619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927680"/>
        <c:axId val="226452992"/>
      </c:scatterChart>
      <c:valAx>
        <c:axId val="223927680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226452992"/>
        <c:crosses val="autoZero"/>
        <c:crossBetween val="midCat"/>
      </c:valAx>
      <c:valAx>
        <c:axId val="226452992"/>
        <c:scaling>
          <c:orientation val="minMax"/>
          <c:max val="29"/>
          <c:min val="24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223927680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3A7-44A3-8F7C-09A71CE95721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3A7-44A3-8F7C-09A71CE95721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3A7-44A3-8F7C-09A71CE95721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3A7-44A3-8F7C-09A71CE95721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26.78843308890319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3.148658229616295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3A7-44A3-8F7C-09A71CE95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500992"/>
        <c:axId val="226503296"/>
      </c:scatterChart>
      <c:valAx>
        <c:axId val="226500992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26503296"/>
        <c:crosses val="autoZero"/>
        <c:crossBetween val="midCat"/>
        <c:majorUnit val="10"/>
        <c:minorUnit val="10"/>
      </c:valAx>
      <c:valAx>
        <c:axId val="226503296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26500992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42332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42332" y="0"/>
          <a:ext cx="6700412" cy="1066800"/>
          <a:chOff x="42332" y="9525"/>
          <a:chExt cx="6689829" cy="1066800"/>
        </a:xfrm>
      </xdr:grpSpPr>
      <xdr:pic>
        <xdr:nvPicPr>
          <xdr:cNvPr id="4" name="Imagen 1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332" y="60324"/>
            <a:ext cx="739286" cy="900000"/>
          </a:xfrm>
          <a:prstGeom prst="rect">
            <a:avLst/>
          </a:prstGeom>
        </xdr:spPr>
      </xdr:pic>
      <xdr:pic>
        <xdr:nvPicPr>
          <xdr:cNvPr id="5" name="Imagen 2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42332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42332" y="0"/>
          <a:ext cx="6679246" cy="1066800"/>
          <a:chOff x="42332" y="9525"/>
          <a:chExt cx="6689829" cy="1066800"/>
        </a:xfrm>
      </xdr:grpSpPr>
      <xdr:pic>
        <xdr:nvPicPr>
          <xdr:cNvPr id="11" name="Imagen 1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332" y="49741"/>
            <a:ext cx="739286" cy="900000"/>
          </a:xfrm>
          <a:prstGeom prst="rect">
            <a:avLst/>
          </a:prstGeom>
        </xdr:spPr>
      </xdr:pic>
      <xdr:pic>
        <xdr:nvPicPr>
          <xdr:cNvPr id="12" name="Imagen 2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0.47302</cdr:x>
      <cdr:y>0.04179</cdr:y>
    </cdr:from>
    <cdr:to>
      <cdr:x>0.47619</cdr:x>
      <cdr:y>0.75517</cdr:y>
    </cdr:to>
    <cdr:cxnSp macro="">
      <cdr:nvCxnSpPr>
        <cdr:cNvPr id="3" name="2 Conector recto">
          <a:extLst xmlns:a="http://schemas.openxmlformats.org/drawingml/2006/main">
            <a:ext uri="{FF2B5EF4-FFF2-40B4-BE49-F238E27FC236}">
              <a16:creationId xmlns:a16="http://schemas.microsoft.com/office/drawing/2014/main" id="{6E314482-A83C-46E6-B045-5F1565AD92A5}"/>
            </a:ext>
          </a:extLst>
        </cdr:cNvPr>
        <cdr:cNvCxnSpPr/>
      </cdr:nvCxnSpPr>
      <cdr:spPr>
        <a:xfrm xmlns:a="http://schemas.openxmlformats.org/drawingml/2006/main" flipH="1" flipV="1">
          <a:off x="1576918" y="104776"/>
          <a:ext cx="10582" cy="178858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60" zoomScaleNormal="90" workbookViewId="0">
      <selection activeCell="G20" sqref="G20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2.7109375" customWidth="1"/>
  </cols>
  <sheetData>
    <row r="1" spans="1:1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1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1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2"/>
      <c r="K6" s="13"/>
    </row>
    <row r="7" spans="1:11" x14ac:dyDescent="0.25">
      <c r="A7" s="14" t="s">
        <v>0</v>
      </c>
      <c r="B7" s="70" t="s">
        <v>67</v>
      </c>
      <c r="C7" s="70"/>
      <c r="D7" s="70"/>
      <c r="E7" s="9"/>
      <c r="F7" s="9"/>
      <c r="G7" s="15" t="s">
        <v>24</v>
      </c>
      <c r="H7" s="90" t="s">
        <v>52</v>
      </c>
      <c r="I7" s="90"/>
      <c r="J7" s="91"/>
      <c r="K7" s="13"/>
    </row>
    <row r="8" spans="1:11" x14ac:dyDescent="0.25">
      <c r="A8" s="16" t="s">
        <v>1</v>
      </c>
      <c r="B8" s="92" t="s">
        <v>68</v>
      </c>
      <c r="C8" s="92"/>
      <c r="D8" s="92"/>
      <c r="E8" s="12"/>
      <c r="F8" s="12"/>
      <c r="G8" s="17" t="s">
        <v>5</v>
      </c>
      <c r="H8" s="93">
        <v>43074</v>
      </c>
      <c r="I8" s="74"/>
      <c r="J8" s="94"/>
      <c r="K8" s="13"/>
    </row>
    <row r="9" spans="1:11" x14ac:dyDescent="0.25">
      <c r="A9" s="16" t="s">
        <v>66</v>
      </c>
      <c r="B9" s="18">
        <v>2</v>
      </c>
      <c r="C9" s="17" t="s">
        <v>2</v>
      </c>
      <c r="D9" s="18">
        <v>9</v>
      </c>
      <c r="E9" s="12"/>
      <c r="F9" s="12"/>
      <c r="G9" s="17" t="s">
        <v>6</v>
      </c>
      <c r="H9" s="96" t="s">
        <v>69</v>
      </c>
      <c r="I9" s="96"/>
      <c r="J9" s="97"/>
      <c r="K9" s="13"/>
    </row>
    <row r="10" spans="1:11" x14ac:dyDescent="0.25">
      <c r="A10" s="16" t="s">
        <v>3</v>
      </c>
      <c r="B10" s="19">
        <v>4</v>
      </c>
      <c r="C10" s="17" t="s">
        <v>4</v>
      </c>
      <c r="D10" s="20" t="s">
        <v>71</v>
      </c>
      <c r="E10" s="12"/>
      <c r="F10" s="12"/>
      <c r="G10" s="12"/>
      <c r="H10" s="21"/>
      <c r="I10" s="21"/>
      <c r="J10" s="13"/>
      <c r="K10" s="13"/>
    </row>
    <row r="11" spans="1:11" ht="15.75" thickBot="1" x14ac:dyDescent="0.3">
      <c r="A11" s="22"/>
      <c r="B11" s="95"/>
      <c r="C11" s="95"/>
      <c r="D11" s="95"/>
      <c r="E11" s="23"/>
      <c r="F11" s="24"/>
      <c r="G11" s="24"/>
      <c r="H11" s="23"/>
      <c r="I11" s="23"/>
      <c r="J11" s="25"/>
      <c r="K11" s="13"/>
    </row>
    <row r="12" spans="1:11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3"/>
    </row>
    <row r="13" spans="1:11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3"/>
    </row>
    <row r="14" spans="1:11" x14ac:dyDescent="0.25">
      <c r="A14" s="73" t="s">
        <v>51</v>
      </c>
      <c r="B14" s="74"/>
      <c r="C14" s="74"/>
      <c r="D14" s="74"/>
      <c r="E14" s="74"/>
      <c r="F14" s="74"/>
      <c r="G14" s="74"/>
      <c r="H14" s="12"/>
      <c r="I14" s="12"/>
      <c r="J14" s="12"/>
      <c r="K14" s="13"/>
    </row>
    <row r="15" spans="1:11" ht="21.95" customHeight="1" x14ac:dyDescent="0.25">
      <c r="A15" s="86" t="s">
        <v>11</v>
      </c>
      <c r="B15" s="82" t="s">
        <v>10</v>
      </c>
      <c r="C15" s="82" t="s">
        <v>8</v>
      </c>
      <c r="D15" s="82" t="s">
        <v>9</v>
      </c>
      <c r="E15" s="88" t="s">
        <v>12</v>
      </c>
      <c r="F15" s="88" t="s">
        <v>13</v>
      </c>
      <c r="G15" s="82" t="s">
        <v>14</v>
      </c>
      <c r="H15" s="12"/>
      <c r="I15" s="12"/>
      <c r="J15" s="12"/>
      <c r="K15" s="13"/>
    </row>
    <row r="16" spans="1:11" ht="21.95" customHeight="1" x14ac:dyDescent="0.25">
      <c r="A16" s="87"/>
      <c r="B16" s="83"/>
      <c r="C16" s="83"/>
      <c r="D16" s="83"/>
      <c r="E16" s="88"/>
      <c r="F16" s="88"/>
      <c r="G16" s="83"/>
      <c r="H16" s="12"/>
      <c r="I16" s="12"/>
      <c r="J16" s="12"/>
      <c r="K16" s="13"/>
    </row>
    <row r="17" spans="1:16" x14ac:dyDescent="0.25">
      <c r="A17" s="26">
        <v>1</v>
      </c>
      <c r="B17" s="27">
        <v>64.5</v>
      </c>
      <c r="C17" s="27">
        <v>649.79999999999995</v>
      </c>
      <c r="D17" s="27">
        <v>553.6</v>
      </c>
      <c r="E17" s="27">
        <f>C17-D17</f>
        <v>96.199999999999932</v>
      </c>
      <c r="F17" s="27">
        <f>D17-B17</f>
        <v>489.1</v>
      </c>
      <c r="G17" s="27">
        <f>(E17/F17)*100</f>
        <v>19.668779390717631</v>
      </c>
      <c r="H17" s="12"/>
      <c r="I17" s="12"/>
      <c r="J17" s="12"/>
      <c r="K17" s="13"/>
    </row>
    <row r="18" spans="1:16" x14ac:dyDescent="0.2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3"/>
    </row>
    <row r="19" spans="1:16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3"/>
    </row>
    <row r="20" spans="1:16" x14ac:dyDescent="0.2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</row>
    <row r="21" spans="1:16" ht="17.25" customHeight="1" x14ac:dyDescent="0.25">
      <c r="A21" s="73" t="s">
        <v>52</v>
      </c>
      <c r="B21" s="75"/>
      <c r="C21" s="75"/>
      <c r="D21" s="75"/>
      <c r="E21" s="75"/>
      <c r="F21" s="75"/>
      <c r="G21" s="12"/>
      <c r="H21" s="12"/>
      <c r="I21" s="12"/>
      <c r="J21" s="12"/>
      <c r="K21" s="13"/>
    </row>
    <row r="22" spans="1:16" ht="20.100000000000001" customHeight="1" x14ac:dyDescent="0.25">
      <c r="A22" s="89" t="s">
        <v>63</v>
      </c>
      <c r="B22" s="88" t="s">
        <v>32</v>
      </c>
      <c r="C22" s="82" t="s">
        <v>29</v>
      </c>
      <c r="D22" s="82" t="s">
        <v>30</v>
      </c>
      <c r="E22" s="82" t="s">
        <v>31</v>
      </c>
      <c r="F22" s="82" t="s">
        <v>42</v>
      </c>
      <c r="G22" s="12"/>
      <c r="H22" s="71" t="s">
        <v>57</v>
      </c>
      <c r="I22" s="71"/>
      <c r="J22" s="71"/>
      <c r="K22" s="13"/>
    </row>
    <row r="23" spans="1:16" ht="20.100000000000001" customHeight="1" x14ac:dyDescent="0.25">
      <c r="A23" s="89"/>
      <c r="B23" s="88"/>
      <c r="C23" s="83"/>
      <c r="D23" s="83"/>
      <c r="E23" s="83"/>
      <c r="F23" s="83"/>
      <c r="G23" s="12"/>
      <c r="H23" s="72"/>
      <c r="I23" s="72"/>
      <c r="J23" s="72"/>
      <c r="K23" s="13"/>
      <c r="P23" s="1">
        <v>3</v>
      </c>
    </row>
    <row r="24" spans="1:16" ht="15" customHeight="1" x14ac:dyDescent="0.25">
      <c r="A24" s="28" t="s">
        <v>43</v>
      </c>
      <c r="B24" s="29">
        <f>3*25.4</f>
        <v>76.199999999999989</v>
      </c>
      <c r="C24" s="30">
        <v>0</v>
      </c>
      <c r="D24" s="30">
        <f t="shared" ref="D24:D28" si="0">(C24*100)/$F$17</f>
        <v>0</v>
      </c>
      <c r="E24" s="30">
        <f>D24</f>
        <v>0</v>
      </c>
      <c r="F24" s="30">
        <f t="shared" ref="F24:F30" si="1">100-E24</f>
        <v>100</v>
      </c>
      <c r="G24" s="12"/>
      <c r="H24" s="31"/>
      <c r="I24" s="32"/>
      <c r="J24" s="33"/>
      <c r="K24" s="13"/>
      <c r="P24" s="1">
        <v>2</v>
      </c>
    </row>
    <row r="25" spans="1:16" ht="15" customHeight="1" x14ac:dyDescent="0.25">
      <c r="A25" s="28" t="s">
        <v>44</v>
      </c>
      <c r="B25" s="29">
        <f>2*25.4</f>
        <v>50.8</v>
      </c>
      <c r="C25" s="30">
        <v>0</v>
      </c>
      <c r="D25" s="30">
        <f t="shared" si="0"/>
        <v>0</v>
      </c>
      <c r="E25" s="30">
        <f>E24+D25</f>
        <v>0</v>
      </c>
      <c r="F25" s="30">
        <f t="shared" si="1"/>
        <v>100</v>
      </c>
      <c r="G25" s="12"/>
      <c r="H25" s="34" t="s">
        <v>58</v>
      </c>
      <c r="I25" s="35">
        <v>0</v>
      </c>
      <c r="J25" s="36"/>
      <c r="K25" s="13"/>
    </row>
    <row r="26" spans="1:16" ht="15" customHeight="1" x14ac:dyDescent="0.25">
      <c r="A26" s="28" t="s">
        <v>45</v>
      </c>
      <c r="B26" s="29">
        <f>1*25.4</f>
        <v>25.4</v>
      </c>
      <c r="C26" s="30">
        <v>0</v>
      </c>
      <c r="D26" s="30">
        <f t="shared" si="0"/>
        <v>0</v>
      </c>
      <c r="E26" s="30">
        <f t="shared" ref="E26:E28" si="2">E25+D26</f>
        <v>0</v>
      </c>
      <c r="F26" s="30">
        <f t="shared" si="1"/>
        <v>100</v>
      </c>
      <c r="G26" s="12"/>
      <c r="H26" s="34" t="s">
        <v>59</v>
      </c>
      <c r="I26" s="35">
        <v>0</v>
      </c>
      <c r="J26" s="36"/>
      <c r="K26" s="13"/>
    </row>
    <row r="27" spans="1:16" ht="15" customHeight="1" x14ac:dyDescent="0.25">
      <c r="A27" s="28" t="s">
        <v>46</v>
      </c>
      <c r="B27" s="29">
        <f>0.75*25.4</f>
        <v>19.049999999999997</v>
      </c>
      <c r="C27" s="30">
        <v>0</v>
      </c>
      <c r="D27" s="30">
        <f t="shared" si="0"/>
        <v>0</v>
      </c>
      <c r="E27" s="30">
        <f t="shared" si="2"/>
        <v>0</v>
      </c>
      <c r="F27" s="30">
        <f t="shared" si="1"/>
        <v>100</v>
      </c>
      <c r="G27" s="12"/>
      <c r="H27" s="34" t="s">
        <v>60</v>
      </c>
      <c r="I27" s="35">
        <v>0</v>
      </c>
      <c r="J27" s="36"/>
      <c r="K27" s="13"/>
    </row>
    <row r="28" spans="1:16" ht="15" customHeight="1" x14ac:dyDescent="0.25">
      <c r="A28" s="28" t="s">
        <v>47</v>
      </c>
      <c r="B28" s="29">
        <f>0.5*25.4</f>
        <v>12.7</v>
      </c>
      <c r="C28" s="30">
        <v>0</v>
      </c>
      <c r="D28" s="30">
        <f t="shared" si="0"/>
        <v>0</v>
      </c>
      <c r="E28" s="30">
        <f t="shared" si="2"/>
        <v>0</v>
      </c>
      <c r="F28" s="30">
        <f t="shared" si="1"/>
        <v>100</v>
      </c>
      <c r="G28" s="12"/>
      <c r="H28" s="34" t="s">
        <v>61</v>
      </c>
      <c r="I28" s="37" t="str">
        <f>IF(I27=0, "NO DETERMINADO", I27/I25)</f>
        <v>NO DETERMINADO</v>
      </c>
      <c r="J28" s="38"/>
      <c r="K28" s="13"/>
    </row>
    <row r="29" spans="1:16" ht="15" customHeight="1" x14ac:dyDescent="0.25">
      <c r="A29" s="28" t="s">
        <v>48</v>
      </c>
      <c r="B29" s="29">
        <f>(3/8)*25.4</f>
        <v>9.5249999999999986</v>
      </c>
      <c r="C29" s="30">
        <v>0</v>
      </c>
      <c r="D29" s="30">
        <f>(C29*100)/$F$17</f>
        <v>0</v>
      </c>
      <c r="E29" s="30">
        <f>E28+D29</f>
        <v>0</v>
      </c>
      <c r="F29" s="30">
        <f t="shared" si="1"/>
        <v>100</v>
      </c>
      <c r="G29" s="12"/>
      <c r="H29" s="34" t="s">
        <v>62</v>
      </c>
      <c r="I29" s="37" t="str">
        <f>IF(I26=0,"NO DETERMINADO", (I26*I26)/(I25*I27))</f>
        <v>NO DETERMINADO</v>
      </c>
      <c r="J29" s="38"/>
      <c r="K29" s="13"/>
    </row>
    <row r="30" spans="1:16" x14ac:dyDescent="0.25">
      <c r="A30" s="28" t="s">
        <v>49</v>
      </c>
      <c r="B30" s="29">
        <f>0.25*25.4</f>
        <v>6.35</v>
      </c>
      <c r="C30" s="30">
        <v>20.100000000000001</v>
      </c>
      <c r="D30" s="30">
        <f>(C30*100)/$F$17</f>
        <v>4.1095890410958908</v>
      </c>
      <c r="E30" s="30">
        <f>E29+D30</f>
        <v>4.1095890410958908</v>
      </c>
      <c r="F30" s="30">
        <f t="shared" si="1"/>
        <v>95.890410958904113</v>
      </c>
      <c r="G30" s="12"/>
      <c r="H30" s="39"/>
      <c r="I30" s="40"/>
      <c r="J30" s="41"/>
      <c r="K30" s="13"/>
    </row>
    <row r="31" spans="1:16" x14ac:dyDescent="0.25">
      <c r="A31" s="28" t="s">
        <v>50</v>
      </c>
      <c r="B31" s="29">
        <v>4.75</v>
      </c>
      <c r="C31" s="30">
        <v>15.68</v>
      </c>
      <c r="D31" s="30">
        <f t="shared" ref="D31" si="3">(C31*100)/$F$17</f>
        <v>3.2058883663872417</v>
      </c>
      <c r="E31" s="30">
        <f>E30+D31</f>
        <v>7.315477407483133</v>
      </c>
      <c r="F31" s="30">
        <f>100-E31</f>
        <v>92.684522592516871</v>
      </c>
      <c r="G31" s="12"/>
      <c r="H31" s="12"/>
      <c r="I31" s="12"/>
      <c r="J31" s="12"/>
      <c r="K31" s="13"/>
    </row>
    <row r="32" spans="1:16" x14ac:dyDescent="0.25">
      <c r="A32" s="28" t="s">
        <v>33</v>
      </c>
      <c r="B32" s="29">
        <v>2</v>
      </c>
      <c r="C32" s="42">
        <v>2.62</v>
      </c>
      <c r="D32" s="42">
        <f>(C32*$F$31)/$C$39</f>
        <v>4.856668983847884</v>
      </c>
      <c r="E32" s="30">
        <f>D32</f>
        <v>4.856668983847884</v>
      </c>
      <c r="F32" s="30">
        <f>$F$31-E32</f>
        <v>87.827853608668988</v>
      </c>
      <c r="G32" s="12"/>
      <c r="H32" s="76" t="s">
        <v>53</v>
      </c>
      <c r="I32" s="77"/>
      <c r="J32" s="78"/>
      <c r="K32" s="13"/>
    </row>
    <row r="33" spans="1:11" x14ac:dyDescent="0.25">
      <c r="A33" s="28" t="s">
        <v>34</v>
      </c>
      <c r="B33" s="43">
        <v>0.85</v>
      </c>
      <c r="C33" s="42">
        <v>3.54</v>
      </c>
      <c r="D33" s="42">
        <f t="shared" ref="D33:D38" si="4">(C33*$F$31)/$C$39</f>
        <v>6.5620641995501945</v>
      </c>
      <c r="E33" s="30">
        <f t="shared" ref="E33:E38" si="5">E32+D33</f>
        <v>11.418733183398079</v>
      </c>
      <c r="F33" s="30">
        <f t="shared" ref="F33:F38" si="6">$F$31-E33</f>
        <v>81.265789409118796</v>
      </c>
      <c r="G33" s="12"/>
      <c r="H33" s="79"/>
      <c r="I33" s="80"/>
      <c r="J33" s="81"/>
      <c r="K33" s="13"/>
    </row>
    <row r="34" spans="1:11" x14ac:dyDescent="0.25">
      <c r="A34" s="28" t="s">
        <v>35</v>
      </c>
      <c r="B34" s="43">
        <v>0.42499999999999999</v>
      </c>
      <c r="C34" s="42">
        <v>14.15</v>
      </c>
      <c r="D34" s="42">
        <f t="shared" si="4"/>
        <v>26.229719893682276</v>
      </c>
      <c r="E34" s="30">
        <f t="shared" si="5"/>
        <v>37.648453077080354</v>
      </c>
      <c r="F34" s="30">
        <f t="shared" si="6"/>
        <v>55.036069515436516</v>
      </c>
      <c r="G34" s="12"/>
      <c r="H34" s="31"/>
      <c r="I34" s="32"/>
      <c r="J34" s="33"/>
      <c r="K34" s="13"/>
    </row>
    <row r="35" spans="1:11" x14ac:dyDescent="0.25">
      <c r="A35" s="28" t="s">
        <v>36</v>
      </c>
      <c r="B35" s="43">
        <v>0.25</v>
      </c>
      <c r="C35" s="42">
        <v>12.16</v>
      </c>
      <c r="D35" s="42">
        <f t="shared" si="4"/>
        <v>22.540875894500104</v>
      </c>
      <c r="E35" s="30">
        <f t="shared" si="5"/>
        <v>60.189328971580458</v>
      </c>
      <c r="F35" s="30">
        <f t="shared" si="6"/>
        <v>32.495193620936412</v>
      </c>
      <c r="G35" s="12"/>
      <c r="H35" s="34" t="s">
        <v>54</v>
      </c>
      <c r="I35" s="44">
        <f>E31</f>
        <v>7.315477407483133</v>
      </c>
      <c r="J35" s="45"/>
      <c r="K35" s="13"/>
    </row>
    <row r="36" spans="1:11" x14ac:dyDescent="0.25">
      <c r="A36" s="28" t="s">
        <v>37</v>
      </c>
      <c r="B36" s="43">
        <v>0.15</v>
      </c>
      <c r="C36" s="42">
        <v>6.15</v>
      </c>
      <c r="D36" s="42">
        <f t="shared" si="4"/>
        <v>11.400196278879575</v>
      </c>
      <c r="E36" s="30">
        <f t="shared" si="5"/>
        <v>71.589525250460028</v>
      </c>
      <c r="F36" s="30">
        <f t="shared" si="6"/>
        <v>21.094997342056843</v>
      </c>
      <c r="G36" s="12"/>
      <c r="H36" s="34" t="s">
        <v>55</v>
      </c>
      <c r="I36" s="44">
        <f>100-I35-I37</f>
        <v>79.782837047638523</v>
      </c>
      <c r="J36" s="45"/>
      <c r="K36" s="13"/>
    </row>
    <row r="37" spans="1:11" x14ac:dyDescent="0.25">
      <c r="A37" s="28" t="s">
        <v>38</v>
      </c>
      <c r="B37" s="43">
        <v>7.4999999999999997E-2</v>
      </c>
      <c r="C37" s="42">
        <v>4.42</v>
      </c>
      <c r="D37" s="42">
        <f t="shared" si="4"/>
        <v>8.1933117971784899</v>
      </c>
      <c r="E37" s="30">
        <f t="shared" si="5"/>
        <v>79.782837047638523</v>
      </c>
      <c r="F37" s="30">
        <f t="shared" si="6"/>
        <v>12.901685544878347</v>
      </c>
      <c r="G37" s="12"/>
      <c r="H37" s="34" t="s">
        <v>56</v>
      </c>
      <c r="I37" s="44">
        <f>D38</f>
        <v>12.901685544878351</v>
      </c>
      <c r="J37" s="45"/>
      <c r="K37" s="13"/>
    </row>
    <row r="38" spans="1:11" x14ac:dyDescent="0.25">
      <c r="A38" s="28" t="s">
        <v>39</v>
      </c>
      <c r="B38" s="43" t="s">
        <v>40</v>
      </c>
      <c r="C38" s="42">
        <f>50-SUM(C32:C37)</f>
        <v>6.9600000000000009</v>
      </c>
      <c r="D38" s="42">
        <f t="shared" si="4"/>
        <v>12.901685544878351</v>
      </c>
      <c r="E38" s="30">
        <f t="shared" si="5"/>
        <v>92.684522592516871</v>
      </c>
      <c r="F38" s="30">
        <f t="shared" si="6"/>
        <v>0</v>
      </c>
      <c r="G38" s="12"/>
      <c r="H38" s="39"/>
      <c r="I38" s="40"/>
      <c r="J38" s="41"/>
      <c r="K38" s="13"/>
    </row>
    <row r="39" spans="1:11" x14ac:dyDescent="0.25">
      <c r="A39" s="84" t="s">
        <v>41</v>
      </c>
      <c r="B39" s="85"/>
      <c r="C39" s="46">
        <f>SUM(C32:C38)</f>
        <v>50</v>
      </c>
      <c r="D39" s="46" t="s">
        <v>40</v>
      </c>
      <c r="E39" s="47" t="s">
        <v>40</v>
      </c>
      <c r="F39" s="47" t="s">
        <v>40</v>
      </c>
      <c r="G39" s="12"/>
      <c r="H39" s="12"/>
      <c r="I39" s="12"/>
      <c r="J39" s="12"/>
      <c r="K39" s="13"/>
    </row>
    <row r="40" spans="1:11" x14ac:dyDescent="0.25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3"/>
    </row>
    <row r="41" spans="1:11" x14ac:dyDescent="0.25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3"/>
    </row>
    <row r="42" spans="1:11" x14ac:dyDescent="0.25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3"/>
    </row>
    <row r="43" spans="1:11" x14ac:dyDescent="0.25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3"/>
    </row>
    <row r="44" spans="1:11" x14ac:dyDescent="0.25">
      <c r="A44" s="11"/>
      <c r="B44" s="12"/>
      <c r="C44" s="12"/>
      <c r="D44" s="48"/>
      <c r="E44" s="12"/>
      <c r="F44" s="12"/>
      <c r="G44" s="12"/>
      <c r="H44" s="12"/>
      <c r="I44" s="12"/>
      <c r="J44" s="12"/>
      <c r="K44" s="13"/>
    </row>
    <row r="45" spans="1:11" x14ac:dyDescent="0.2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3"/>
    </row>
    <row r="46" spans="1:11" x14ac:dyDescent="0.25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3"/>
    </row>
    <row r="47" spans="1:11" x14ac:dyDescent="0.25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3"/>
    </row>
    <row r="48" spans="1:11" x14ac:dyDescent="0.25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3"/>
    </row>
    <row r="49" spans="1:11" x14ac:dyDescent="0.2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 x14ac:dyDescent="0.25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3"/>
    </row>
    <row r="51" spans="1:11" x14ac:dyDescent="0.25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3"/>
    </row>
    <row r="52" spans="1:11" x14ac:dyDescent="0.25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3"/>
    </row>
    <row r="53" spans="1:11" x14ac:dyDescent="0.25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3"/>
    </row>
    <row r="54" spans="1:11" x14ac:dyDescent="0.2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3"/>
    </row>
    <row r="55" spans="1:11" x14ac:dyDescent="0.25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3"/>
    </row>
    <row r="56" spans="1:11" x14ac:dyDescent="0.25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3"/>
    </row>
    <row r="57" spans="1:11" x14ac:dyDescent="0.25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3"/>
    </row>
    <row r="58" spans="1:11" ht="15.75" thickBot="1" x14ac:dyDescent="0.3">
      <c r="A58" s="49"/>
      <c r="B58" s="24"/>
      <c r="C58" s="24"/>
      <c r="D58" s="24"/>
      <c r="E58" s="24"/>
      <c r="F58" s="24"/>
      <c r="G58" s="24"/>
      <c r="H58" s="24"/>
      <c r="I58" s="24"/>
      <c r="J58" s="24"/>
      <c r="K58" s="25"/>
    </row>
  </sheetData>
  <mergeCells count="23">
    <mergeCell ref="H7:J7"/>
    <mergeCell ref="B8:D8"/>
    <mergeCell ref="H8:J8"/>
    <mergeCell ref="B11:D11"/>
    <mergeCell ref="H9:J9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22:J23"/>
    <mergeCell ref="A14:G14"/>
    <mergeCell ref="A21:F21"/>
    <mergeCell ref="H32:J33"/>
    <mergeCell ref="G15:G16"/>
  </mergeCells>
  <pageMargins left="0.7" right="0.7" top="0.75" bottom="0.75" header="0.3" footer="0.3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zoomScale="60" zoomScaleNormal="90" workbookViewId="0">
      <selection activeCell="C13" sqref="C13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85546875" customWidth="1"/>
  </cols>
  <sheetData>
    <row r="1" spans="1:32" x14ac:dyDescent="0.25">
      <c r="A1" s="8"/>
      <c r="B1" s="9"/>
      <c r="C1" s="9"/>
      <c r="D1" s="9"/>
      <c r="E1" s="9"/>
      <c r="F1" s="9"/>
      <c r="G1" s="9"/>
      <c r="H1" s="9"/>
      <c r="I1" s="9"/>
      <c r="J1" s="10"/>
    </row>
    <row r="2" spans="1:32" x14ac:dyDescent="0.25">
      <c r="A2" s="11"/>
      <c r="B2" s="12"/>
      <c r="C2" s="12"/>
      <c r="D2" s="12"/>
      <c r="E2" s="12"/>
      <c r="F2" s="12"/>
      <c r="G2" s="12"/>
      <c r="H2" s="12"/>
      <c r="I2" s="12"/>
      <c r="J2" s="13"/>
    </row>
    <row r="3" spans="1:32" x14ac:dyDescent="0.25">
      <c r="A3" s="11"/>
      <c r="B3" s="12"/>
      <c r="C3" s="12"/>
      <c r="D3" s="12"/>
      <c r="E3" s="12"/>
      <c r="F3" s="12"/>
      <c r="G3" s="12"/>
      <c r="H3" s="12"/>
      <c r="I3" s="12"/>
      <c r="J3" s="13"/>
    </row>
    <row r="4" spans="1:32" x14ac:dyDescent="0.25">
      <c r="A4" s="11"/>
      <c r="B4" s="12"/>
      <c r="C4" s="12"/>
      <c r="D4" s="12"/>
      <c r="E4" s="12"/>
      <c r="F4" s="12"/>
      <c r="G4" s="12"/>
      <c r="H4" s="12"/>
      <c r="I4" s="12"/>
      <c r="J4" s="13"/>
    </row>
    <row r="5" spans="1:32" x14ac:dyDescent="0.25">
      <c r="A5" s="11"/>
      <c r="B5" s="12"/>
      <c r="C5" s="12"/>
      <c r="D5" s="12"/>
      <c r="E5" s="12"/>
      <c r="F5" s="12"/>
      <c r="G5" s="12"/>
      <c r="H5" s="12"/>
      <c r="I5" s="12"/>
      <c r="J5" s="13"/>
    </row>
    <row r="6" spans="1:32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3"/>
      <c r="AF6" s="2"/>
    </row>
    <row r="7" spans="1:32" x14ac:dyDescent="0.25">
      <c r="A7" s="14" t="s">
        <v>0</v>
      </c>
      <c r="B7" s="100" t="str">
        <f>GRANULOMETRÍA!B7</f>
        <v xml:space="preserve">PUENTE ENTRONQUE MOLINITO </v>
      </c>
      <c r="C7" s="100"/>
      <c r="D7" s="100"/>
      <c r="E7" s="50"/>
      <c r="F7" s="15" t="s">
        <v>24</v>
      </c>
      <c r="G7" s="90" t="s">
        <v>25</v>
      </c>
      <c r="H7" s="90"/>
      <c r="I7" s="91"/>
      <c r="J7" s="13"/>
      <c r="L7" s="2"/>
      <c r="M7" s="2"/>
      <c r="N7" s="2"/>
      <c r="AF7" s="2"/>
    </row>
    <row r="8" spans="1:32" x14ac:dyDescent="0.25">
      <c r="A8" s="16" t="s">
        <v>1</v>
      </c>
      <c r="B8" s="92" t="str">
        <f>GRANULOMETRÍA!B8</f>
        <v>KM 28+980</v>
      </c>
      <c r="C8" s="92"/>
      <c r="D8" s="92"/>
      <c r="E8" s="21"/>
      <c r="F8" s="17" t="s">
        <v>5</v>
      </c>
      <c r="G8" s="93">
        <f>GRANULOMETRÍA!H8</f>
        <v>43074</v>
      </c>
      <c r="H8" s="74"/>
      <c r="I8" s="94"/>
      <c r="J8" s="13"/>
      <c r="L8" s="2"/>
      <c r="M8" s="2"/>
      <c r="N8" s="2"/>
      <c r="AF8" s="2"/>
    </row>
    <row r="9" spans="1:32" x14ac:dyDescent="0.25">
      <c r="A9" s="16" t="s">
        <v>66</v>
      </c>
      <c r="B9" s="18">
        <f>GRANULOMETRÍA!B9</f>
        <v>2</v>
      </c>
      <c r="C9" s="51" t="s">
        <v>2</v>
      </c>
      <c r="D9" s="18">
        <f>GRANULOMETRÍA!D9</f>
        <v>9</v>
      </c>
      <c r="E9" s="21"/>
      <c r="F9" s="17" t="s">
        <v>6</v>
      </c>
      <c r="G9" s="96" t="str">
        <f>GRANULOMETRÍA!H9</f>
        <v>ABJ</v>
      </c>
      <c r="H9" s="96"/>
      <c r="I9" s="97"/>
      <c r="J9" s="13"/>
      <c r="L9" s="2"/>
      <c r="M9" s="2"/>
      <c r="N9" s="2"/>
      <c r="AD9" s="5"/>
      <c r="AE9" s="6"/>
      <c r="AF9" s="2"/>
    </row>
    <row r="10" spans="1:32" x14ac:dyDescent="0.25">
      <c r="A10" s="16" t="s">
        <v>3</v>
      </c>
      <c r="B10" s="19">
        <f>GRANULOMETRÍA!B10</f>
        <v>4</v>
      </c>
      <c r="C10" s="51" t="s">
        <v>4</v>
      </c>
      <c r="D10" s="52" t="str">
        <f>GRANULOMETRÍA!D10</f>
        <v>7.00 - 7.60 m</v>
      </c>
      <c r="E10" s="21"/>
      <c r="F10" s="21"/>
      <c r="G10" s="21"/>
      <c r="H10" s="21"/>
      <c r="I10" s="53"/>
      <c r="J10" s="53"/>
      <c r="L10" s="2"/>
      <c r="M10" s="2"/>
      <c r="N10" s="2"/>
      <c r="AD10" s="7"/>
      <c r="AE10" s="7"/>
      <c r="AF10" s="2"/>
    </row>
    <row r="11" spans="1:32" ht="15" customHeight="1" thickBot="1" x14ac:dyDescent="0.3">
      <c r="A11" s="22"/>
      <c r="B11" s="95"/>
      <c r="C11" s="95"/>
      <c r="D11" s="95"/>
      <c r="E11" s="23"/>
      <c r="F11" s="24"/>
      <c r="G11" s="24"/>
      <c r="H11" s="23"/>
      <c r="I11" s="54"/>
      <c r="J11" s="53"/>
      <c r="L11" s="2"/>
      <c r="M11" s="2"/>
      <c r="N11" s="2"/>
      <c r="AD11" s="101" t="s">
        <v>18</v>
      </c>
      <c r="AE11" s="101"/>
      <c r="AF11" s="2"/>
    </row>
    <row r="12" spans="1:32" ht="15" customHeight="1" x14ac:dyDescent="0.25">
      <c r="A12" s="11"/>
      <c r="B12" s="12"/>
      <c r="C12" s="55"/>
      <c r="D12" s="12"/>
      <c r="E12" s="48"/>
      <c r="F12" s="48"/>
      <c r="G12" s="12"/>
      <c r="H12" s="12"/>
      <c r="I12" s="12"/>
      <c r="J12" s="13"/>
      <c r="M12" s="103" t="s">
        <v>17</v>
      </c>
      <c r="N12" s="103"/>
      <c r="AD12" s="5">
        <v>20</v>
      </c>
      <c r="AE12" s="5">
        <f>0.73*(AD12-20)</f>
        <v>0</v>
      </c>
      <c r="AF12" s="2"/>
    </row>
    <row r="13" spans="1:32" ht="15" customHeight="1" x14ac:dyDescent="0.25">
      <c r="A13" s="11"/>
      <c r="B13" s="12"/>
      <c r="C13" s="55"/>
      <c r="D13" s="12"/>
      <c r="E13" s="56"/>
      <c r="F13" s="56"/>
      <c r="G13" s="12"/>
      <c r="H13" s="12"/>
      <c r="I13" s="12"/>
      <c r="J13" s="13"/>
      <c r="M13" s="3" t="s">
        <v>15</v>
      </c>
      <c r="N13" s="4">
        <v>-14.44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11"/>
      <c r="B14" s="12"/>
      <c r="C14" s="55"/>
      <c r="D14" s="56"/>
      <c r="E14" s="56"/>
      <c r="F14" s="56"/>
      <c r="G14" s="12"/>
      <c r="H14" s="12"/>
      <c r="I14" s="12"/>
      <c r="J14" s="13"/>
      <c r="M14" s="3" t="s">
        <v>16</v>
      </c>
      <c r="N14" s="4">
        <v>73.269000000000005</v>
      </c>
      <c r="AD14" s="5"/>
      <c r="AE14" s="5"/>
      <c r="AF14" s="2"/>
    </row>
    <row r="15" spans="1:32" ht="15" customHeight="1" x14ac:dyDescent="0.25">
      <c r="A15" s="11"/>
      <c r="B15" s="55"/>
      <c r="C15" s="55"/>
      <c r="D15" s="60"/>
      <c r="E15" s="63"/>
      <c r="F15" s="12"/>
      <c r="G15" s="12"/>
      <c r="H15" s="12"/>
      <c r="I15" s="12"/>
      <c r="J15" s="13"/>
      <c r="AD15" s="102" t="s">
        <v>19</v>
      </c>
      <c r="AE15" s="102"/>
      <c r="AF15" s="2"/>
    </row>
    <row r="16" spans="1:32" x14ac:dyDescent="0.25">
      <c r="A16" s="11"/>
      <c r="B16" s="55"/>
      <c r="C16" s="55"/>
      <c r="D16" s="55"/>
      <c r="E16" s="12"/>
      <c r="F16" s="12"/>
      <c r="G16" s="12"/>
      <c r="H16" s="12"/>
      <c r="I16" s="12"/>
      <c r="J16" s="13"/>
      <c r="AD16" s="5">
        <v>50</v>
      </c>
      <c r="AE16" s="5">
        <v>0</v>
      </c>
      <c r="AF16" s="2"/>
    </row>
    <row r="17" spans="1:32" x14ac:dyDescent="0.25">
      <c r="A17" s="11"/>
      <c r="B17" s="55"/>
      <c r="C17" s="55"/>
      <c r="D17" s="55"/>
      <c r="E17" s="12"/>
      <c r="F17" s="12"/>
      <c r="G17" s="12"/>
      <c r="H17" s="12"/>
      <c r="I17" s="12"/>
      <c r="J17" s="13"/>
      <c r="AD17" s="5">
        <v>50</v>
      </c>
      <c r="AE17" s="5">
        <v>60</v>
      </c>
      <c r="AF17" s="2"/>
    </row>
    <row r="18" spans="1:32" x14ac:dyDescent="0.25">
      <c r="A18" s="11"/>
      <c r="B18" s="55"/>
      <c r="C18" s="55"/>
      <c r="D18" s="55"/>
      <c r="E18" s="12"/>
      <c r="F18" s="12"/>
      <c r="G18" s="12"/>
      <c r="H18" s="12"/>
      <c r="I18" s="12"/>
      <c r="J18" s="13"/>
      <c r="AD18" s="7"/>
      <c r="AE18" s="7"/>
      <c r="AF18" s="2"/>
    </row>
    <row r="19" spans="1:32" x14ac:dyDescent="0.25">
      <c r="A19" s="11"/>
      <c r="B19" s="55"/>
      <c r="C19" s="55"/>
      <c r="D19" s="55"/>
      <c r="E19" s="12"/>
      <c r="F19" s="12"/>
      <c r="G19" s="12"/>
      <c r="H19" s="12"/>
      <c r="I19" s="12"/>
      <c r="J19" s="13"/>
      <c r="AD19" s="102" t="s">
        <v>20</v>
      </c>
      <c r="AE19" s="102"/>
      <c r="AF19" s="2"/>
    </row>
    <row r="20" spans="1:32" x14ac:dyDescent="0.25">
      <c r="A20" s="11"/>
      <c r="B20" s="55"/>
      <c r="C20" s="55"/>
      <c r="D20" s="55"/>
      <c r="E20" s="12"/>
      <c r="F20" s="12"/>
      <c r="G20" s="12"/>
      <c r="H20" s="12"/>
      <c r="I20" s="12"/>
      <c r="J20" s="13"/>
      <c r="AD20" s="5">
        <v>7</v>
      </c>
      <c r="AE20" s="5">
        <v>0</v>
      </c>
      <c r="AF20" s="2"/>
    </row>
    <row r="21" spans="1:32" x14ac:dyDescent="0.25">
      <c r="A21" s="11"/>
      <c r="B21" s="55"/>
      <c r="C21" s="55"/>
      <c r="D21" s="55"/>
      <c r="E21" s="12"/>
      <c r="F21" s="12"/>
      <c r="G21" s="12"/>
      <c r="H21" s="12"/>
      <c r="I21" s="12"/>
      <c r="J21" s="13"/>
      <c r="AD21" s="5">
        <v>7</v>
      </c>
      <c r="AE21" s="5">
        <v>29</v>
      </c>
      <c r="AF21" s="2"/>
    </row>
    <row r="22" spans="1:32" x14ac:dyDescent="0.25">
      <c r="A22" s="11"/>
      <c r="B22" s="55"/>
      <c r="C22" s="55"/>
      <c r="D22" s="55"/>
      <c r="E22" s="12"/>
      <c r="F22" s="12"/>
      <c r="G22" s="12"/>
      <c r="H22" s="12"/>
      <c r="I22" s="12"/>
      <c r="J22" s="13"/>
      <c r="AD22" s="5"/>
      <c r="AE22" s="5"/>
      <c r="AF22" s="2"/>
    </row>
    <row r="23" spans="1:32" x14ac:dyDescent="0.25">
      <c r="A23" s="11"/>
      <c r="B23" s="55"/>
      <c r="C23" s="55"/>
      <c r="D23" s="55"/>
      <c r="E23" s="12"/>
      <c r="F23" s="12"/>
      <c r="G23" s="12"/>
      <c r="H23" s="12"/>
      <c r="I23" s="12"/>
      <c r="J23" s="13"/>
      <c r="AD23" s="7"/>
      <c r="AE23" s="7"/>
      <c r="AF23" s="2"/>
    </row>
    <row r="24" spans="1:32" x14ac:dyDescent="0.25">
      <c r="A24" s="11"/>
      <c r="B24" s="12"/>
      <c r="C24" s="12"/>
      <c r="D24" s="12"/>
      <c r="E24" s="12"/>
      <c r="F24" s="12"/>
      <c r="G24" s="12"/>
      <c r="H24" s="12"/>
      <c r="I24" s="12"/>
      <c r="J24" s="13"/>
      <c r="AD24" s="5"/>
      <c r="AE24" s="5"/>
      <c r="AF24" s="2"/>
    </row>
    <row r="25" spans="1:32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3"/>
      <c r="AD25" s="101" t="s">
        <v>21</v>
      </c>
      <c r="AE25" s="101"/>
      <c r="AF25" s="2"/>
    </row>
    <row r="26" spans="1:32" x14ac:dyDescent="0.25">
      <c r="A26" s="11"/>
      <c r="B26" s="12"/>
      <c r="C26" s="12"/>
      <c r="D26" s="12"/>
      <c r="E26" s="12"/>
      <c r="F26" s="12"/>
      <c r="G26" s="12"/>
      <c r="H26" s="12"/>
      <c r="I26" s="12"/>
      <c r="J26" s="13"/>
      <c r="AD26" s="5">
        <v>4</v>
      </c>
      <c r="AE26" s="5">
        <v>0</v>
      </c>
      <c r="AF26" s="2"/>
    </row>
    <row r="27" spans="1:32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3"/>
      <c r="AD27" s="5">
        <v>4</v>
      </c>
      <c r="AE27" s="5">
        <v>26</v>
      </c>
      <c r="AF27" s="2"/>
    </row>
    <row r="28" spans="1:32" x14ac:dyDescent="0.25">
      <c r="A28" s="11"/>
      <c r="B28" s="12"/>
      <c r="C28" s="12"/>
      <c r="D28" s="12"/>
      <c r="E28" s="12"/>
      <c r="F28" s="12"/>
      <c r="G28" s="12"/>
      <c r="H28" s="12"/>
      <c r="I28" s="12"/>
      <c r="J28" s="13"/>
      <c r="AD28" s="7"/>
      <c r="AE28" s="7"/>
      <c r="AF28" s="2"/>
    </row>
    <row r="29" spans="1:32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3"/>
      <c r="AD29" s="2"/>
      <c r="AE29" s="2"/>
      <c r="AF29" s="2"/>
    </row>
    <row r="30" spans="1:32" ht="18" x14ac:dyDescent="0.25">
      <c r="A30" s="64" t="s">
        <v>26</v>
      </c>
      <c r="B30" s="65">
        <f>(N13*LN(25))+N14</f>
        <v>26.78843308890319</v>
      </c>
      <c r="C30" s="12"/>
      <c r="D30" s="12"/>
      <c r="E30" s="12"/>
      <c r="F30" s="98" t="s">
        <v>28</v>
      </c>
      <c r="G30" s="98"/>
      <c r="H30" s="98"/>
      <c r="I30" s="12"/>
      <c r="J30" s="13"/>
    </row>
    <row r="31" spans="1:32" x14ac:dyDescent="0.25">
      <c r="A31" s="66" t="s">
        <v>27</v>
      </c>
      <c r="B31" s="65">
        <f>G45</f>
        <v>23.639774859286895</v>
      </c>
      <c r="C31" s="12"/>
      <c r="D31" s="12"/>
      <c r="E31" s="12"/>
      <c r="F31" s="71" t="s">
        <v>70</v>
      </c>
      <c r="G31" s="99"/>
      <c r="H31" s="99"/>
      <c r="I31" s="12"/>
      <c r="J31" s="13"/>
    </row>
    <row r="32" spans="1:32" x14ac:dyDescent="0.25">
      <c r="A32" s="66" t="s">
        <v>22</v>
      </c>
      <c r="B32" s="65">
        <f>B30-B31</f>
        <v>3.148658229616295</v>
      </c>
      <c r="C32" s="12"/>
      <c r="D32" s="12"/>
      <c r="E32" s="12"/>
      <c r="F32" s="99"/>
      <c r="G32" s="99"/>
      <c r="H32" s="99"/>
      <c r="I32" s="12"/>
      <c r="J32" s="13"/>
    </row>
    <row r="33" spans="1:10" x14ac:dyDescent="0.25">
      <c r="A33" s="11"/>
      <c r="B33" s="12"/>
      <c r="C33" s="12"/>
      <c r="D33" s="12"/>
      <c r="E33" s="12"/>
      <c r="F33" s="12"/>
      <c r="G33" s="12"/>
      <c r="H33" s="12"/>
      <c r="I33" s="12"/>
      <c r="J33" s="13"/>
    </row>
    <row r="34" spans="1:10" x14ac:dyDescent="0.25">
      <c r="A34" s="73" t="s">
        <v>64</v>
      </c>
      <c r="B34" s="75"/>
      <c r="C34" s="75"/>
      <c r="D34" s="75"/>
      <c r="E34" s="75"/>
      <c r="F34" s="75"/>
      <c r="G34" s="75"/>
      <c r="H34" s="75"/>
      <c r="I34" s="12"/>
      <c r="J34" s="13"/>
    </row>
    <row r="35" spans="1:10" ht="21.95" customHeight="1" x14ac:dyDescent="0.25">
      <c r="A35" s="89" t="s">
        <v>7</v>
      </c>
      <c r="B35" s="88" t="s">
        <v>11</v>
      </c>
      <c r="C35" s="88" t="s">
        <v>23</v>
      </c>
      <c r="D35" s="82" t="s">
        <v>8</v>
      </c>
      <c r="E35" s="88" t="s">
        <v>9</v>
      </c>
      <c r="F35" s="88" t="s">
        <v>12</v>
      </c>
      <c r="G35" s="88" t="s">
        <v>13</v>
      </c>
      <c r="H35" s="82" t="s">
        <v>14</v>
      </c>
      <c r="I35" s="12"/>
      <c r="J35" s="13"/>
    </row>
    <row r="36" spans="1:10" ht="21.95" customHeight="1" x14ac:dyDescent="0.25">
      <c r="A36" s="89"/>
      <c r="B36" s="88"/>
      <c r="C36" s="88"/>
      <c r="D36" s="83"/>
      <c r="E36" s="88"/>
      <c r="F36" s="88"/>
      <c r="G36" s="88"/>
      <c r="H36" s="83"/>
      <c r="I36" s="12"/>
      <c r="J36" s="13"/>
    </row>
    <row r="37" spans="1:10" x14ac:dyDescent="0.25">
      <c r="A37" s="67">
        <v>30</v>
      </c>
      <c r="B37" s="57">
        <v>1</v>
      </c>
      <c r="C37" s="58">
        <v>8.3439999999999994</v>
      </c>
      <c r="D37" s="58">
        <v>12.864000000000001</v>
      </c>
      <c r="E37" s="58">
        <v>11.978999999999999</v>
      </c>
      <c r="F37" s="57">
        <f>D37-E37</f>
        <v>0.88500000000000156</v>
      </c>
      <c r="G37" s="58">
        <f>E37-C37</f>
        <v>3.6349999999999998</v>
      </c>
      <c r="H37" s="59">
        <f>(F37/G37)*100</f>
        <v>24.346629986244885</v>
      </c>
      <c r="I37" s="12"/>
      <c r="J37" s="13"/>
    </row>
    <row r="38" spans="1:10" x14ac:dyDescent="0.25">
      <c r="A38" s="67">
        <v>28</v>
      </c>
      <c r="B38" s="57">
        <v>2</v>
      </c>
      <c r="C38" s="58">
        <v>8.5670000000000002</v>
      </c>
      <c r="D38" s="58">
        <v>12.345000000000001</v>
      </c>
      <c r="E38" s="58">
        <v>11.587</v>
      </c>
      <c r="F38" s="58">
        <f t="shared" ref="F38:F40" si="0">D38-E38</f>
        <v>0.7580000000000009</v>
      </c>
      <c r="G38" s="58">
        <f t="shared" ref="G38:G40" si="1">E38-C38</f>
        <v>3.0199999999999996</v>
      </c>
      <c r="H38" s="59">
        <f t="shared" ref="H38:H40" si="2">(F38/G38)*100</f>
        <v>25.099337748344404</v>
      </c>
      <c r="I38" s="12"/>
      <c r="J38" s="13"/>
    </row>
    <row r="39" spans="1:10" x14ac:dyDescent="0.25">
      <c r="A39" s="67">
        <v>24</v>
      </c>
      <c r="B39" s="57">
        <v>3</v>
      </c>
      <c r="C39" s="58">
        <v>9.0030000000000001</v>
      </c>
      <c r="D39" s="58">
        <v>13.134</v>
      </c>
      <c r="E39" s="58">
        <v>12.257</v>
      </c>
      <c r="F39" s="57">
        <f t="shared" si="0"/>
        <v>0.87700000000000067</v>
      </c>
      <c r="G39" s="58">
        <f t="shared" si="1"/>
        <v>3.2539999999999996</v>
      </c>
      <c r="H39" s="59">
        <f t="shared" si="2"/>
        <v>26.951444376152452</v>
      </c>
      <c r="I39" s="12"/>
      <c r="J39" s="13"/>
    </row>
    <row r="40" spans="1:10" x14ac:dyDescent="0.25">
      <c r="A40" s="67">
        <v>22</v>
      </c>
      <c r="B40" s="57">
        <v>4</v>
      </c>
      <c r="C40" s="58">
        <v>10.231</v>
      </c>
      <c r="D40" s="58">
        <v>14.201000000000001</v>
      </c>
      <c r="E40" s="58">
        <v>13.308999999999999</v>
      </c>
      <c r="F40" s="57">
        <f t="shared" si="0"/>
        <v>0.89200000000000124</v>
      </c>
      <c r="G40" s="58">
        <f t="shared" si="1"/>
        <v>3.0779999999999994</v>
      </c>
      <c r="H40" s="59">
        <f t="shared" si="2"/>
        <v>28.979857050032535</v>
      </c>
      <c r="I40" s="12"/>
      <c r="J40" s="13"/>
    </row>
    <row r="41" spans="1:10" x14ac:dyDescent="0.25">
      <c r="A41" s="68"/>
      <c r="B41" s="60"/>
      <c r="C41" s="60"/>
      <c r="D41" s="61"/>
      <c r="E41" s="61"/>
      <c r="F41" s="61"/>
      <c r="G41" s="60"/>
      <c r="H41" s="61"/>
      <c r="I41" s="12"/>
      <c r="J41" s="13"/>
    </row>
    <row r="42" spans="1:10" x14ac:dyDescent="0.25">
      <c r="A42" s="73" t="s">
        <v>65</v>
      </c>
      <c r="B42" s="75"/>
      <c r="C42" s="75"/>
      <c r="D42" s="75"/>
      <c r="E42" s="75"/>
      <c r="F42" s="75"/>
      <c r="G42" s="75"/>
      <c r="H42" s="21"/>
      <c r="I42" s="12"/>
      <c r="J42" s="13"/>
    </row>
    <row r="43" spans="1:10" ht="21.95" customHeight="1" x14ac:dyDescent="0.25">
      <c r="A43" s="86" t="s">
        <v>11</v>
      </c>
      <c r="B43" s="82" t="s">
        <v>10</v>
      </c>
      <c r="C43" s="82" t="s">
        <v>8</v>
      </c>
      <c r="D43" s="82" t="s">
        <v>9</v>
      </c>
      <c r="E43" s="88" t="s">
        <v>12</v>
      </c>
      <c r="F43" s="88" t="s">
        <v>13</v>
      </c>
      <c r="G43" s="82" t="s">
        <v>14</v>
      </c>
      <c r="H43" s="12"/>
      <c r="I43" s="12"/>
      <c r="J43" s="13"/>
    </row>
    <row r="44" spans="1:10" ht="21.95" customHeight="1" x14ac:dyDescent="0.25">
      <c r="A44" s="87"/>
      <c r="B44" s="83"/>
      <c r="C44" s="83"/>
      <c r="D44" s="83"/>
      <c r="E44" s="88"/>
      <c r="F44" s="88"/>
      <c r="G44" s="83"/>
      <c r="H44" s="12"/>
      <c r="I44" s="12"/>
      <c r="J44" s="13"/>
    </row>
    <row r="45" spans="1:10" x14ac:dyDescent="0.25">
      <c r="A45" s="69">
        <v>1</v>
      </c>
      <c r="B45" s="62">
        <v>8.3699999999999992</v>
      </c>
      <c r="C45" s="62">
        <v>9.0289999999999999</v>
      </c>
      <c r="D45" s="62">
        <v>8.9030000000000005</v>
      </c>
      <c r="E45" s="62">
        <f>C45-D45</f>
        <v>0.12599999999999945</v>
      </c>
      <c r="F45" s="62">
        <f>D45-B45</f>
        <v>0.53300000000000125</v>
      </c>
      <c r="G45" s="27">
        <f>(E45/F45)*100</f>
        <v>23.639774859286895</v>
      </c>
      <c r="H45" s="12"/>
      <c r="I45" s="12"/>
      <c r="J45" s="13"/>
    </row>
    <row r="46" spans="1:10" x14ac:dyDescent="0.25">
      <c r="A46" s="11"/>
      <c r="B46" s="21"/>
      <c r="C46" s="21"/>
      <c r="D46" s="21"/>
      <c r="E46" s="21"/>
      <c r="F46" s="21"/>
      <c r="G46" s="21"/>
      <c r="H46" s="21"/>
      <c r="I46" s="12"/>
      <c r="J46" s="13"/>
    </row>
    <row r="47" spans="1:10" ht="15.75" thickBot="1" x14ac:dyDescent="0.3">
      <c r="A47" s="49"/>
      <c r="B47" s="24"/>
      <c r="C47" s="24"/>
      <c r="D47" s="24"/>
      <c r="E47" s="24"/>
      <c r="F47" s="24"/>
      <c r="G47" s="24"/>
      <c r="H47" s="24"/>
      <c r="I47" s="24"/>
      <c r="J47" s="25"/>
    </row>
  </sheetData>
  <mergeCells count="30">
    <mergeCell ref="AD25:AE25"/>
    <mergeCell ref="AD19:AE19"/>
    <mergeCell ref="M12:N12"/>
    <mergeCell ref="AD11:AE11"/>
    <mergeCell ref="AD15:AE15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F30:H30"/>
    <mergeCell ref="F31:H32"/>
    <mergeCell ref="A34:H34"/>
    <mergeCell ref="B7:D7"/>
    <mergeCell ref="B8:D8"/>
    <mergeCell ref="B11:D11"/>
    <mergeCell ref="G8:I8"/>
    <mergeCell ref="G7:I7"/>
    <mergeCell ref="G9:I9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Usuario de Windows</cp:lastModifiedBy>
  <cp:lastPrinted>2017-12-08T00:34:52Z</cp:lastPrinted>
  <dcterms:created xsi:type="dcterms:W3CDTF">2017-11-30T15:56:40Z</dcterms:created>
  <dcterms:modified xsi:type="dcterms:W3CDTF">2018-01-09T00:20:35Z</dcterms:modified>
</cp:coreProperties>
</file>