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\Trabajos\Jose Munguia\Puente El Molinito Final 3-Final 180905\"/>
    </mc:Choice>
  </mc:AlternateContent>
  <xr:revisionPtr revIDLastSave="0" documentId="13_ncr:1_{B53AD2A6-C4B8-4DAC-A167-00144811F10C}" xr6:coauthVersionLast="34" xr6:coauthVersionMax="34" xr10:uidLastSave="{00000000-0000-0000-0000-000000000000}"/>
  <bookViews>
    <workbookView xWindow="0" yWindow="0" windowWidth="16515" windowHeight="11760" xr2:uid="{27742BCE-9B0D-4089-AFE7-4B8FCA83B5A9}"/>
  </bookViews>
  <sheets>
    <sheet name="Hoja1 (2)" sheetId="2" r:id="rId1"/>
    <sheet name="Hoja1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1" i="2" l="1"/>
  <c r="K70" i="2"/>
  <c r="I27" i="2"/>
  <c r="I25" i="2"/>
  <c r="T114" i="2"/>
  <c r="T113" i="2"/>
  <c r="T66" i="2" l="1"/>
  <c r="T64" i="2"/>
  <c r="T62" i="2"/>
  <c r="T60" i="2"/>
  <c r="T58" i="2"/>
  <c r="T56" i="2"/>
  <c r="T52" i="2"/>
  <c r="T39" i="2"/>
  <c r="T38" i="2"/>
  <c r="T36" i="2"/>
  <c r="T34" i="2"/>
  <c r="T32" i="2"/>
  <c r="T30" i="2"/>
  <c r="T28" i="2"/>
  <c r="T69" i="2"/>
  <c r="T54" i="2"/>
  <c r="T26" i="2"/>
  <c r="K69" i="2"/>
  <c r="H68" i="2"/>
  <c r="G68" i="2"/>
  <c r="K68" i="2" s="1"/>
  <c r="T68" i="2" s="1"/>
  <c r="K66" i="2"/>
  <c r="J65" i="2"/>
  <c r="F65" i="2"/>
  <c r="K65" i="2" s="1"/>
  <c r="T65" i="2" s="1"/>
  <c r="K64" i="2"/>
  <c r="J63" i="2"/>
  <c r="F63" i="2"/>
  <c r="K62" i="2"/>
  <c r="J61" i="2"/>
  <c r="F61" i="2"/>
  <c r="K60" i="2"/>
  <c r="J59" i="2"/>
  <c r="F59" i="2"/>
  <c r="K59" i="2" s="1"/>
  <c r="T59" i="2" s="1"/>
  <c r="K58" i="2"/>
  <c r="J57" i="2"/>
  <c r="F57" i="2"/>
  <c r="K57" i="2" s="1"/>
  <c r="T57" i="2" s="1"/>
  <c r="K56" i="2"/>
  <c r="J55" i="2"/>
  <c r="F55" i="2"/>
  <c r="K54" i="2"/>
  <c r="J53" i="2"/>
  <c r="F53" i="2"/>
  <c r="F51" i="2"/>
  <c r="K51" i="2" s="1"/>
  <c r="T51" i="2" s="1"/>
  <c r="F50" i="2"/>
  <c r="K50" i="2" s="1"/>
  <c r="T50" i="2" s="1"/>
  <c r="F49" i="2"/>
  <c r="K49" i="2" s="1"/>
  <c r="T49" i="2" s="1"/>
  <c r="F48" i="2"/>
  <c r="K48" i="2" s="1"/>
  <c r="T48" i="2" s="1"/>
  <c r="F47" i="2"/>
  <c r="K47" i="2" s="1"/>
  <c r="T47" i="2" s="1"/>
  <c r="F46" i="2"/>
  <c r="K46" i="2" s="1"/>
  <c r="T46" i="2" s="1"/>
  <c r="F45" i="2"/>
  <c r="K45" i="2" s="1"/>
  <c r="T45" i="2" s="1"/>
  <c r="F44" i="2"/>
  <c r="K44" i="2" s="1"/>
  <c r="T44" i="2" s="1"/>
  <c r="I43" i="2"/>
  <c r="F43" i="2"/>
  <c r="K42" i="2"/>
  <c r="T42" i="2" s="1"/>
  <c r="F41" i="2"/>
  <c r="K41" i="2" s="1"/>
  <c r="T41" i="2" s="1"/>
  <c r="K40" i="2"/>
  <c r="T40" i="2" s="1"/>
  <c r="K38" i="2"/>
  <c r="J37" i="2"/>
  <c r="G37" i="2"/>
  <c r="K36" i="2"/>
  <c r="G35" i="2"/>
  <c r="K35" i="2" s="1"/>
  <c r="T35" i="2" s="1"/>
  <c r="K34" i="2"/>
  <c r="G33" i="2"/>
  <c r="K33" i="2" s="1"/>
  <c r="T33" i="2" s="1"/>
  <c r="K32" i="2"/>
  <c r="I31" i="2"/>
  <c r="K30" i="2"/>
  <c r="G29" i="2"/>
  <c r="F31" i="2" s="1"/>
  <c r="K28" i="2"/>
  <c r="G27" i="2"/>
  <c r="K27" i="2" s="1"/>
  <c r="T27" i="2" s="1"/>
  <c r="K26" i="2"/>
  <c r="G25" i="2"/>
  <c r="K25" i="2" s="1"/>
  <c r="T25" i="2" s="1"/>
  <c r="G49" i="1"/>
  <c r="H49" i="1"/>
  <c r="K50" i="1"/>
  <c r="G14" i="1"/>
  <c r="K14" i="1"/>
  <c r="K15" i="1"/>
  <c r="K17" i="1"/>
  <c r="J16" i="1"/>
  <c r="G16" i="1"/>
  <c r="K16" i="1" s="1"/>
  <c r="K13" i="1"/>
  <c r="K12" i="1"/>
  <c r="G12" i="1"/>
  <c r="K11" i="1"/>
  <c r="I10" i="1"/>
  <c r="K9" i="1"/>
  <c r="K7" i="1"/>
  <c r="K5" i="1"/>
  <c r="G8" i="1"/>
  <c r="F10" i="1" s="1"/>
  <c r="K10" i="1" s="1"/>
  <c r="G6" i="1"/>
  <c r="K6" i="1" s="1"/>
  <c r="G4" i="1"/>
  <c r="K4" i="1" s="1"/>
  <c r="K47" i="1"/>
  <c r="F44" i="1"/>
  <c r="F42" i="1"/>
  <c r="F40" i="1"/>
  <c r="F38" i="1"/>
  <c r="F36" i="1"/>
  <c r="F34" i="1"/>
  <c r="F32" i="1"/>
  <c r="K32" i="1" s="1"/>
  <c r="J44" i="1"/>
  <c r="J42" i="1"/>
  <c r="J40" i="1"/>
  <c r="J38" i="1"/>
  <c r="J36" i="1"/>
  <c r="J34" i="1"/>
  <c r="J32" i="1"/>
  <c r="F30" i="1"/>
  <c r="K30" i="1" s="1"/>
  <c r="F29" i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F20" i="1"/>
  <c r="K44" i="1"/>
  <c r="K45" i="1"/>
  <c r="K43" i="1"/>
  <c r="K41" i="1"/>
  <c r="K39" i="1"/>
  <c r="K37" i="1"/>
  <c r="K35" i="1"/>
  <c r="K33" i="1"/>
  <c r="K29" i="1"/>
  <c r="K21" i="1"/>
  <c r="K20" i="1"/>
  <c r="I22" i="1"/>
  <c r="K63" i="2" l="1"/>
  <c r="T63" i="2" s="1"/>
  <c r="K37" i="2"/>
  <c r="T37" i="2" s="1"/>
  <c r="K31" i="2"/>
  <c r="T31" i="2" s="1"/>
  <c r="K55" i="2"/>
  <c r="T55" i="2" s="1"/>
  <c r="K43" i="2"/>
  <c r="T43" i="2" s="1"/>
  <c r="K53" i="2"/>
  <c r="T53" i="2" s="1"/>
  <c r="K61" i="2"/>
  <c r="T61" i="2" s="1"/>
  <c r="K29" i="2"/>
  <c r="T29" i="2" s="1"/>
  <c r="T116" i="2" s="1"/>
  <c r="K49" i="1"/>
  <c r="K8" i="1"/>
  <c r="K22" i="1"/>
  <c r="K42" i="1"/>
  <c r="K40" i="1"/>
  <c r="K38" i="1"/>
  <c r="K36" i="1"/>
  <c r="K34" i="1"/>
  <c r="K19" i="1"/>
  <c r="T115" i="2" l="1"/>
  <c r="K46" i="1"/>
</calcChain>
</file>

<file path=xl/sharedStrings.xml><?xml version="1.0" encoding="utf-8"?>
<sst xmlns="http://schemas.openxmlformats.org/spreadsheetml/2006/main" count="493" uniqueCount="90">
  <si>
    <t>MATERIALES EN DIAFRAGMAS</t>
  </si>
  <si>
    <t>CONCEPTO</t>
  </si>
  <si>
    <t>Piezas</t>
  </si>
  <si>
    <t>Largo</t>
  </si>
  <si>
    <t>Ancho</t>
  </si>
  <si>
    <t>Espesor</t>
  </si>
  <si>
    <t>Peso ml</t>
  </si>
  <si>
    <t>CANTIDAD</t>
  </si>
  <si>
    <t>UNIDAD</t>
  </si>
  <si>
    <t>Pieza de puente PP1 Viga metálica VM2</t>
  </si>
  <si>
    <t>Kg.</t>
  </si>
  <si>
    <t>Pieza de puente PP2 Viga metálica VM2</t>
  </si>
  <si>
    <t>Pieza de puente PP3 Viga metálica VM2</t>
  </si>
  <si>
    <t>Placa PL1 1907 x 450 x 9.525 mm</t>
  </si>
  <si>
    <t>Placa PL2 1878 x 450 x 9.525 mm</t>
  </si>
  <si>
    <t>Placa PL3 400 x 400 x 9.525 mm</t>
  </si>
  <si>
    <t>Placa PL4 2098 x 450 x 9.525 mm</t>
  </si>
  <si>
    <t>Placa PL5 2098 x 450 x 9.525 mm</t>
  </si>
  <si>
    <t>Placa PL6 2100 x 600 x 9.525 mm</t>
  </si>
  <si>
    <t>Placa PL7 150 x 250 x 9.525 mm</t>
  </si>
  <si>
    <t>Placa PL8 150 x 300 x 9.525 mm</t>
  </si>
  <si>
    <t>Placa PL9 350 x 800 x 12.70 mm</t>
  </si>
  <si>
    <t>Cordón inferior de diafragmas doble ángulo LI 4" x 1/4"</t>
  </si>
  <si>
    <t>Diafragmas y Contravientos</t>
  </si>
  <si>
    <t>Placas y Piezas de Puente</t>
  </si>
  <si>
    <t>Diagonales en Diafragmas CV1
doble ángulo    LI 4" x 1/4"</t>
  </si>
  <si>
    <t>Diagonales en Diafragmas CV2
doble ángulo    LI 4" x 1/4"</t>
  </si>
  <si>
    <t>Diagonales en Diafragmas CV3
doble ángulo    LI 4" x 1/4"</t>
  </si>
  <si>
    <t>Diagonales en Contravientos Horizontales
CV 5 doble ángulo    LI 4" x 1/4"</t>
  </si>
  <si>
    <t>Diagonales en Contravientos Horizontales
CV 6 doble ángulo    LI 4" x 1/4"</t>
  </si>
  <si>
    <t>Diagonales en Contravientos Horizontales
CV 7 doble ángulo    LI 4" x 1/4"</t>
  </si>
  <si>
    <t>Cordón Inferior en Diafragmas CV4
doble ángulo    LI 4" x 1/4"</t>
  </si>
  <si>
    <t>Placa PL6 4500 x 600 x 9.525 mm</t>
  </si>
  <si>
    <t>Suma</t>
  </si>
  <si>
    <t>Placa de 1000 x 878864.20 x 50.8 mm para patín superior de Viga VM1 (4 pzas.)</t>
  </si>
  <si>
    <t>Placa de 1000 x 878864.20 x 50.8 mm para patín inferior de Viga VM1 (4 pzas.)</t>
  </si>
  <si>
    <t>Placa de 2100 x 878864.20 x 25.4 mm para alma de Viga VM1 (4 pzas.)</t>
  </si>
  <si>
    <t>Conectores a cortante tipo NELSON ∅=3/4" L=13 mm @400 mm</t>
  </si>
  <si>
    <t>Viga metálica perimetral VM2            IR 303 X 59.80 Kg/m</t>
  </si>
  <si>
    <t>Elementos de soporte para losacero ángulo LI 4" x 1/4" Peso=9.82 Kg/m</t>
  </si>
  <si>
    <t>Placa de 1000mm ancho e=50.8 mm para patín superior de Viga VM1 (4 pzas.)</t>
  </si>
  <si>
    <t>Placa de 1000mm ancho e=50.8 mm para patín inferior de Viga VM1 (4 pzas.)</t>
  </si>
  <si>
    <t>Placa de 2100 peralte e=25.4 mm para alma de Viga VM1 (4 pzas.)</t>
  </si>
  <si>
    <t>Viga metálica VM2 Sobre ejes 2, 3, 4 y 5            IR 303 X 59.80 Kg/m</t>
  </si>
  <si>
    <t>Losacero para cimbra de losa</t>
  </si>
  <si>
    <t>Losacero Sección IV cal. 22</t>
  </si>
  <si>
    <t>m2</t>
  </si>
  <si>
    <t>RESUMEN DE MATERIALES</t>
  </si>
  <si>
    <t>REMATE DE PARAPETO Y GUARNICIÓN</t>
  </si>
  <si>
    <t>Pilastras Acero A-36</t>
  </si>
  <si>
    <t>Pernos Ø=2.54 x 20 (con tuerca)</t>
  </si>
  <si>
    <t>Pzas.</t>
  </si>
  <si>
    <t>Tubo de acero galvanizado de Ø=7.6 (3") Cédula 40</t>
  </si>
  <si>
    <t>Tubo de acero galvanizado de Ø=6.4 (2 1/2") Cédula 40</t>
  </si>
  <si>
    <t>Acero de Refuerzo de L.E.&gt;4,200 Kg/cm²</t>
  </si>
  <si>
    <t>Guarnición</t>
  </si>
  <si>
    <t>Remate de Parapeto</t>
  </si>
  <si>
    <t>Concreto F'c = 250 Kg/cm²</t>
  </si>
  <si>
    <t>M³</t>
  </si>
  <si>
    <t>SUPERESTRUCTURA (LOSA DE CALZADA)</t>
  </si>
  <si>
    <t>Carpeta Asfáltica e=4 cm.</t>
  </si>
  <si>
    <t>Junta de Clazada dentada</t>
  </si>
  <si>
    <t>ML.</t>
  </si>
  <si>
    <t>Losa de Calzada</t>
  </si>
  <si>
    <t>SUPERESTRUCTURA (VIGAS METÁLICAS, VIGAS SECUNDARIAS y DIAFRAGMAS)</t>
  </si>
  <si>
    <t>Viga metálica perimetral VM2             IR 303 X 59.80 Kg/m</t>
  </si>
  <si>
    <t>Losacero Cal.26 para cimbra de losa de compresión</t>
  </si>
  <si>
    <t>Diagonales de diafragmas doble ángulo      LI 4" x 1/4"</t>
  </si>
  <si>
    <t>Contravientos de diafragmas doble ángulo   LI 4" x 1/4"</t>
  </si>
  <si>
    <t>SUBESTRUCTURA (CABALLETES EJE NO.1 Y NO.6</t>
  </si>
  <si>
    <t>Placas de Neopreno integral, apoyo fijo de 90 x 90 x 5.70 cm.</t>
  </si>
  <si>
    <t>DM³</t>
  </si>
  <si>
    <t>Placas de Neopreno integral, apoyo móvil de 90 x 90 x 7.30 cm.</t>
  </si>
  <si>
    <t>Perforación para Pilas</t>
  </si>
  <si>
    <t>Acero de Refuerzo de L.E.&gt;4.200 Kg/cm²</t>
  </si>
  <si>
    <t>Cabezal y Muro de Respaldo</t>
  </si>
  <si>
    <t>Pilas de Cimentación</t>
  </si>
  <si>
    <t>Topes sísmicos</t>
  </si>
  <si>
    <t>Bancos de Apoyo</t>
  </si>
  <si>
    <t>SUBESTRUCTURA (ESTRIBOS EJE NO.2, NO.3, NO.4 Y NO.5</t>
  </si>
  <si>
    <t>Excavación para Zapata Z1</t>
  </si>
  <si>
    <t>Cabezal</t>
  </si>
  <si>
    <t>Columna C-1</t>
  </si>
  <si>
    <t>Zapata Z1</t>
  </si>
  <si>
    <t>LOSAS DE ACCESO</t>
  </si>
  <si>
    <t>Total Concreto F'c = 250 Kg/cm²</t>
  </si>
  <si>
    <t>Total Acero Refuerzo L.E.&gt;4.200Kg/cm²</t>
  </si>
  <si>
    <t>Total Acero A36 Fy=2530 Kg/cm²</t>
  </si>
  <si>
    <t>Total Acero A50 Fy=3515 Kg/cm²</t>
  </si>
  <si>
    <t>MATERIALES EN VIGAS Y DIAFRAGMAS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</si>
</sst>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RomanT"/>
    </font>
    <font>
      <sz val="10"/>
      <color theme="1"/>
      <name val="RomanT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BEBE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5B0C-96EA-4ADA-87C1-CFA689336A0F}">
  <dimension ref="A1:V117"/>
  <sheetViews>
    <sheetView showGridLines="0" tabSelected="1" zoomScale="70" zoomScaleNormal="70" workbookViewId="0">
      <selection activeCell="A22" sqref="A22:M71"/>
    </sheetView>
  </sheetViews>
  <sheetFormatPr baseColWidth="10" defaultRowHeight="15" x14ac:dyDescent="0.25"/>
  <cols>
    <col min="7" max="10" width="11.42578125" hidden="1" customWidth="1"/>
  </cols>
  <sheetData>
    <row r="1" spans="15:22" ht="17.25" thickTop="1" thickBot="1" x14ac:dyDescent="0.3">
      <c r="O1" s="54" t="s">
        <v>47</v>
      </c>
      <c r="P1" s="54"/>
      <c r="Q1" s="54"/>
      <c r="R1" s="54"/>
      <c r="S1" s="54"/>
      <c r="T1" s="54"/>
      <c r="U1" s="54"/>
      <c r="V1" s="54"/>
    </row>
    <row r="2" spans="15:22" ht="17.25" thickTop="1" thickBot="1" x14ac:dyDescent="0.3">
      <c r="O2" s="14" t="s">
        <v>1</v>
      </c>
      <c r="P2" s="55"/>
      <c r="Q2" s="55"/>
      <c r="R2" s="55"/>
      <c r="S2" s="15"/>
      <c r="T2" s="14" t="s">
        <v>7</v>
      </c>
      <c r="U2" s="15"/>
      <c r="V2" s="2" t="s">
        <v>8</v>
      </c>
    </row>
    <row r="3" spans="15:22" ht="17.25" thickTop="1" thickBot="1" x14ac:dyDescent="0.3">
      <c r="O3" s="43" t="s">
        <v>48</v>
      </c>
      <c r="P3" s="44"/>
      <c r="Q3" s="44"/>
      <c r="R3" s="44"/>
      <c r="S3" s="45"/>
      <c r="T3" s="41"/>
      <c r="U3" s="40"/>
      <c r="V3" s="4"/>
    </row>
    <row r="4" spans="15:22" ht="15.75" customHeight="1" thickTop="1" thickBot="1" x14ac:dyDescent="0.3">
      <c r="O4" s="92" t="s">
        <v>49</v>
      </c>
      <c r="P4" s="93"/>
      <c r="Q4" s="93"/>
      <c r="R4" s="93"/>
      <c r="S4" s="94"/>
      <c r="T4" s="95">
        <v>3232.2710000000002</v>
      </c>
      <c r="U4" s="96"/>
      <c r="V4" s="97" t="s">
        <v>10</v>
      </c>
    </row>
    <row r="5" spans="15:22" ht="15.75" customHeight="1" thickTop="1" thickBot="1" x14ac:dyDescent="0.3">
      <c r="O5" s="92" t="s">
        <v>50</v>
      </c>
      <c r="P5" s="93"/>
      <c r="Q5" s="93"/>
      <c r="R5" s="93"/>
      <c r="S5" s="94"/>
      <c r="T5" s="95">
        <v>864</v>
      </c>
      <c r="U5" s="96"/>
      <c r="V5" s="97" t="s">
        <v>51</v>
      </c>
    </row>
    <row r="6" spans="15:22" ht="15.75" customHeight="1" thickTop="1" x14ac:dyDescent="0.25">
      <c r="O6" s="98" t="s">
        <v>52</v>
      </c>
      <c r="P6" s="99"/>
      <c r="Q6" s="99"/>
      <c r="R6" s="99"/>
      <c r="S6" s="100"/>
      <c r="T6" s="101">
        <v>4895.5479999999998</v>
      </c>
      <c r="U6" s="102"/>
      <c r="V6" s="103" t="s">
        <v>10</v>
      </c>
    </row>
    <row r="7" spans="15:22" ht="15.75" customHeight="1" thickBot="1" x14ac:dyDescent="0.3">
      <c r="O7" s="104"/>
      <c r="P7" s="105"/>
      <c r="Q7" s="105"/>
      <c r="R7" s="105"/>
      <c r="S7" s="106"/>
      <c r="T7" s="107"/>
      <c r="U7" s="108"/>
      <c r="V7" s="109"/>
    </row>
    <row r="8" spans="15:22" ht="15.75" customHeight="1" thickTop="1" x14ac:dyDescent="0.25">
      <c r="O8" s="98" t="s">
        <v>53</v>
      </c>
      <c r="P8" s="99"/>
      <c r="Q8" s="99"/>
      <c r="R8" s="99"/>
      <c r="S8" s="100"/>
      <c r="T8" s="101">
        <v>219.73</v>
      </c>
      <c r="U8" s="102"/>
      <c r="V8" s="103" t="s">
        <v>10</v>
      </c>
    </row>
    <row r="9" spans="15:22" ht="17.25" customHeight="1" thickBot="1" x14ac:dyDescent="0.3">
      <c r="O9" s="104"/>
      <c r="P9" s="105"/>
      <c r="Q9" s="105"/>
      <c r="R9" s="105"/>
      <c r="S9" s="106"/>
      <c r="T9" s="107"/>
      <c r="U9" s="108"/>
      <c r="V9" s="109"/>
    </row>
    <row r="10" spans="15:22" ht="15.75" customHeight="1" thickTop="1" thickBot="1" x14ac:dyDescent="0.3">
      <c r="O10" s="43" t="s">
        <v>54</v>
      </c>
      <c r="P10" s="44"/>
      <c r="Q10" s="44"/>
      <c r="R10" s="44"/>
      <c r="S10" s="45"/>
      <c r="T10" s="64"/>
      <c r="U10" s="65"/>
      <c r="V10" s="4"/>
    </row>
    <row r="11" spans="15:22" ht="17.25" customHeight="1" thickTop="1" thickBot="1" x14ac:dyDescent="0.3">
      <c r="O11" s="82" t="s">
        <v>55</v>
      </c>
      <c r="P11" s="83"/>
      <c r="Q11" s="83"/>
      <c r="R11" s="83"/>
      <c r="S11" s="84"/>
      <c r="T11" s="85">
        <v>14432.932000000001</v>
      </c>
      <c r="U11" s="86"/>
      <c r="V11" s="87" t="s">
        <v>10</v>
      </c>
    </row>
    <row r="12" spans="15:22" ht="15.75" customHeight="1" thickTop="1" thickBot="1" x14ac:dyDescent="0.3">
      <c r="O12" s="82" t="s">
        <v>56</v>
      </c>
      <c r="P12" s="83"/>
      <c r="Q12" s="83"/>
      <c r="R12" s="83"/>
      <c r="S12" s="84"/>
      <c r="T12" s="85">
        <v>423.00700000000001</v>
      </c>
      <c r="U12" s="86"/>
      <c r="V12" s="87" t="s">
        <v>10</v>
      </c>
    </row>
    <row r="13" spans="15:22" ht="17.25" customHeight="1" thickTop="1" thickBot="1" x14ac:dyDescent="0.3">
      <c r="O13" s="43" t="s">
        <v>57</v>
      </c>
      <c r="P13" s="44"/>
      <c r="Q13" s="44"/>
      <c r="R13" s="44"/>
      <c r="S13" s="45"/>
      <c r="T13" s="64"/>
      <c r="U13" s="65"/>
      <c r="V13" s="4"/>
    </row>
    <row r="14" spans="15:22" ht="15.75" customHeight="1" thickTop="1" thickBot="1" x14ac:dyDescent="0.3">
      <c r="O14" s="72" t="s">
        <v>55</v>
      </c>
      <c r="P14" s="73"/>
      <c r="Q14" s="73"/>
      <c r="R14" s="73"/>
      <c r="S14" s="74"/>
      <c r="T14" s="75">
        <v>63.381999999999998</v>
      </c>
      <c r="U14" s="76"/>
      <c r="V14" s="77" t="s">
        <v>58</v>
      </c>
    </row>
    <row r="15" spans="15:22" ht="17.25" customHeight="1" thickTop="1" thickBot="1" x14ac:dyDescent="0.3">
      <c r="O15" s="72" t="s">
        <v>56</v>
      </c>
      <c r="P15" s="73"/>
      <c r="Q15" s="73"/>
      <c r="R15" s="73"/>
      <c r="S15" s="74"/>
      <c r="T15" s="75">
        <v>1.948</v>
      </c>
      <c r="U15" s="76"/>
      <c r="V15" s="77" t="s">
        <v>58</v>
      </c>
    </row>
    <row r="16" spans="15:22" ht="15.75" customHeight="1" thickTop="1" thickBot="1" x14ac:dyDescent="0.3">
      <c r="O16" s="43" t="s">
        <v>59</v>
      </c>
      <c r="P16" s="44"/>
      <c r="Q16" s="44"/>
      <c r="R16" s="44"/>
      <c r="S16" s="45"/>
      <c r="T16" s="64"/>
      <c r="U16" s="65"/>
      <c r="V16" s="4"/>
    </row>
    <row r="17" spans="1:22" ht="17.25" customHeight="1" thickTop="1" thickBot="1" x14ac:dyDescent="0.3">
      <c r="O17" s="36" t="s">
        <v>60</v>
      </c>
      <c r="P17" s="37"/>
      <c r="Q17" s="37"/>
      <c r="R17" s="37"/>
      <c r="S17" s="38"/>
      <c r="T17" s="41">
        <v>89.6</v>
      </c>
      <c r="U17" s="42"/>
      <c r="V17" s="4" t="s">
        <v>58</v>
      </c>
    </row>
    <row r="18" spans="1:22" ht="17.25" customHeight="1" thickTop="1" thickBot="1" x14ac:dyDescent="0.3">
      <c r="O18" s="36" t="s">
        <v>61</v>
      </c>
      <c r="P18" s="37"/>
      <c r="Q18" s="37"/>
      <c r="R18" s="37"/>
      <c r="S18" s="38"/>
      <c r="T18" s="41">
        <v>22</v>
      </c>
      <c r="U18" s="42"/>
      <c r="V18" s="4" t="s">
        <v>62</v>
      </c>
    </row>
    <row r="19" spans="1:22" ht="17.25" customHeight="1" thickTop="1" thickBot="1" x14ac:dyDescent="0.3">
      <c r="O19" s="43" t="s">
        <v>54</v>
      </c>
      <c r="P19" s="44"/>
      <c r="Q19" s="44"/>
      <c r="R19" s="44"/>
      <c r="S19" s="45"/>
      <c r="T19" s="64"/>
      <c r="U19" s="65"/>
      <c r="V19" s="4"/>
    </row>
    <row r="20" spans="1:22" ht="17.25" customHeight="1" thickTop="1" thickBot="1" x14ac:dyDescent="0.3">
      <c r="O20" s="82" t="s">
        <v>63</v>
      </c>
      <c r="P20" s="83"/>
      <c r="Q20" s="83"/>
      <c r="R20" s="83"/>
      <c r="S20" s="84"/>
      <c r="T20" s="85">
        <v>66540.95</v>
      </c>
      <c r="U20" s="86"/>
      <c r="V20" s="87" t="s">
        <v>10</v>
      </c>
    </row>
    <row r="21" spans="1:22" ht="17.25" customHeight="1" thickTop="1" thickBot="1" x14ac:dyDescent="0.3">
      <c r="O21" s="43" t="s">
        <v>57</v>
      </c>
      <c r="P21" s="44"/>
      <c r="Q21" s="44"/>
      <c r="R21" s="44"/>
      <c r="S21" s="45"/>
      <c r="T21" s="64"/>
      <c r="U21" s="65"/>
      <c r="V21" s="4"/>
    </row>
    <row r="22" spans="1:22" ht="17.25" customHeight="1" thickTop="1" thickBot="1" x14ac:dyDescent="0.3">
      <c r="A22" s="52" t="s">
        <v>89</v>
      </c>
      <c r="B22" s="52"/>
      <c r="C22" s="52"/>
      <c r="D22" s="52"/>
      <c r="E22" s="52"/>
      <c r="F22" s="53"/>
      <c r="G22" s="52"/>
      <c r="H22" s="52"/>
      <c r="I22" s="52"/>
      <c r="J22" s="52"/>
      <c r="K22" s="52"/>
      <c r="L22" s="52"/>
      <c r="M22" s="52"/>
      <c r="O22" s="72" t="s">
        <v>63</v>
      </c>
      <c r="P22" s="73"/>
      <c r="Q22" s="73"/>
      <c r="R22" s="73"/>
      <c r="S22" s="74"/>
      <c r="T22" s="75">
        <v>510.34100000000001</v>
      </c>
      <c r="U22" s="76"/>
      <c r="V22" s="77" t="s">
        <v>58</v>
      </c>
    </row>
    <row r="23" spans="1:22" ht="17.25" customHeight="1" thickTop="1" thickBot="1" x14ac:dyDescent="0.3">
      <c r="A23" s="14" t="s">
        <v>1</v>
      </c>
      <c r="B23" s="55"/>
      <c r="C23" s="55"/>
      <c r="D23" s="55"/>
      <c r="E23" s="15"/>
      <c r="F23" s="14"/>
      <c r="G23" s="55"/>
      <c r="H23" s="55"/>
      <c r="I23" s="55"/>
      <c r="J23" s="55"/>
      <c r="K23" s="55"/>
      <c r="L23" s="55"/>
      <c r="M23" s="15"/>
      <c r="O23" s="46" t="s">
        <v>64</v>
      </c>
      <c r="P23" s="47"/>
      <c r="Q23" s="47"/>
      <c r="R23" s="47"/>
      <c r="S23" s="48"/>
      <c r="T23" s="66"/>
      <c r="U23" s="67"/>
      <c r="V23" s="16"/>
    </row>
    <row r="24" spans="1:22" ht="17.25" customHeight="1" thickTop="1" thickBot="1" x14ac:dyDescent="0.3">
      <c r="A24" s="7"/>
      <c r="B24" s="1"/>
      <c r="C24" s="1"/>
      <c r="D24" s="1"/>
      <c r="E24" s="8"/>
      <c r="F24" s="6" t="s">
        <v>2</v>
      </c>
      <c r="G24" s="1" t="s">
        <v>3</v>
      </c>
      <c r="H24" s="1" t="s">
        <v>4</v>
      </c>
      <c r="I24" s="1" t="s">
        <v>5</v>
      </c>
      <c r="J24" s="1" t="s">
        <v>6</v>
      </c>
      <c r="K24" s="14" t="s">
        <v>7</v>
      </c>
      <c r="L24" s="15"/>
      <c r="M24" s="2" t="s">
        <v>8</v>
      </c>
      <c r="O24" s="49"/>
      <c r="P24" s="50"/>
      <c r="Q24" s="50"/>
      <c r="R24" s="50"/>
      <c r="S24" s="51"/>
      <c r="T24" s="68"/>
      <c r="U24" s="69"/>
      <c r="V24" s="17"/>
    </row>
    <row r="25" spans="1:22" ht="17.25" customHeight="1" thickTop="1" x14ac:dyDescent="0.25">
      <c r="A25" s="124" t="s">
        <v>40</v>
      </c>
      <c r="B25" s="125"/>
      <c r="C25" s="125"/>
      <c r="D25" s="125"/>
      <c r="E25" s="125"/>
      <c r="F25" s="128">
        <v>4</v>
      </c>
      <c r="G25" s="128">
        <f>19.44+57.87+52.03+61.4+26.82</f>
        <v>217.56</v>
      </c>
      <c r="H25" s="128">
        <v>1</v>
      </c>
      <c r="I25" s="128">
        <f>0.0254*2</f>
        <v>5.0799999999999998E-2</v>
      </c>
      <c r="J25" s="128">
        <v>7850</v>
      </c>
      <c r="K25" s="151">
        <f t="shared" ref="K25:K38" si="0">F25*G25*H25*I25*J25</f>
        <v>347034.30719999998</v>
      </c>
      <c r="L25" s="152"/>
      <c r="M25" s="128" t="s">
        <v>10</v>
      </c>
      <c r="O25" s="124" t="s">
        <v>40</v>
      </c>
      <c r="P25" s="125"/>
      <c r="Q25" s="125"/>
      <c r="R25" s="125"/>
      <c r="S25" s="125"/>
      <c r="T25" s="126">
        <f>K25</f>
        <v>347034.30719999998</v>
      </c>
      <c r="U25" s="127"/>
      <c r="V25" s="128" t="s">
        <v>10</v>
      </c>
    </row>
    <row r="26" spans="1:22" ht="17.25" customHeight="1" thickBot="1" x14ac:dyDescent="0.3">
      <c r="A26" s="129"/>
      <c r="B26" s="130"/>
      <c r="C26" s="130"/>
      <c r="D26" s="130"/>
      <c r="E26" s="130"/>
      <c r="F26" s="133"/>
      <c r="G26" s="133"/>
      <c r="H26" s="133"/>
      <c r="I26" s="133"/>
      <c r="J26" s="133"/>
      <c r="K26" s="153">
        <f t="shared" si="0"/>
        <v>0</v>
      </c>
      <c r="L26" s="154"/>
      <c r="M26" s="133"/>
      <c r="O26" s="129"/>
      <c r="P26" s="130"/>
      <c r="Q26" s="130"/>
      <c r="R26" s="130"/>
      <c r="S26" s="130"/>
      <c r="T26" s="131">
        <f t="shared" ref="T26" si="1">O26*P26*Q26*R26*S26</f>
        <v>0</v>
      </c>
      <c r="U26" s="132"/>
      <c r="V26" s="133"/>
    </row>
    <row r="27" spans="1:22" ht="17.25" customHeight="1" thickTop="1" x14ac:dyDescent="0.25">
      <c r="A27" s="124" t="s">
        <v>41</v>
      </c>
      <c r="B27" s="125"/>
      <c r="C27" s="125"/>
      <c r="D27" s="125"/>
      <c r="E27" s="125"/>
      <c r="F27" s="128">
        <v>4</v>
      </c>
      <c r="G27" s="128">
        <f>19.44+57.87+52.03+61.4+26.82</f>
        <v>217.56</v>
      </c>
      <c r="H27" s="128">
        <v>1</v>
      </c>
      <c r="I27" s="128">
        <f>0.0254*2</f>
        <v>5.0799999999999998E-2</v>
      </c>
      <c r="J27" s="128">
        <v>7850</v>
      </c>
      <c r="K27" s="151">
        <f t="shared" si="0"/>
        <v>347034.30719999998</v>
      </c>
      <c r="L27" s="152"/>
      <c r="M27" s="128" t="s">
        <v>10</v>
      </c>
      <c r="O27" s="124" t="s">
        <v>41</v>
      </c>
      <c r="P27" s="125"/>
      <c r="Q27" s="125"/>
      <c r="R27" s="125"/>
      <c r="S27" s="125"/>
      <c r="T27" s="126">
        <f>K27</f>
        <v>347034.30719999998</v>
      </c>
      <c r="U27" s="127"/>
      <c r="V27" s="128" t="s">
        <v>10</v>
      </c>
    </row>
    <row r="28" spans="1:22" ht="17.25" customHeight="1" thickBot="1" x14ac:dyDescent="0.3">
      <c r="A28" s="129"/>
      <c r="B28" s="130"/>
      <c r="C28" s="130"/>
      <c r="D28" s="130"/>
      <c r="E28" s="130"/>
      <c r="F28" s="133"/>
      <c r="G28" s="133"/>
      <c r="H28" s="133"/>
      <c r="I28" s="133"/>
      <c r="J28" s="133"/>
      <c r="K28" s="153">
        <f t="shared" si="0"/>
        <v>0</v>
      </c>
      <c r="L28" s="154"/>
      <c r="M28" s="133"/>
      <c r="O28" s="129"/>
      <c r="P28" s="130"/>
      <c r="Q28" s="130"/>
      <c r="R28" s="130"/>
      <c r="S28" s="130"/>
      <c r="T28" s="131">
        <f t="shared" ref="T28" si="2">O28*P28*Q28*R28*S28</f>
        <v>0</v>
      </c>
      <c r="U28" s="132"/>
      <c r="V28" s="133"/>
    </row>
    <row r="29" spans="1:22" ht="17.25" customHeight="1" thickTop="1" x14ac:dyDescent="0.25">
      <c r="A29" s="124" t="s">
        <v>42</v>
      </c>
      <c r="B29" s="125"/>
      <c r="C29" s="125"/>
      <c r="D29" s="125"/>
      <c r="E29" s="134"/>
      <c r="F29" s="128">
        <v>4</v>
      </c>
      <c r="G29" s="128">
        <f>19.44+57.87+52.03+61.4+26.82</f>
        <v>217.56</v>
      </c>
      <c r="H29" s="128">
        <v>2.1</v>
      </c>
      <c r="I29" s="128">
        <v>2.5399999999999999E-2</v>
      </c>
      <c r="J29" s="128">
        <v>7850</v>
      </c>
      <c r="K29" s="151">
        <f t="shared" si="0"/>
        <v>364386.02256000001</v>
      </c>
      <c r="L29" s="152"/>
      <c r="M29" s="128" t="s">
        <v>10</v>
      </c>
      <c r="O29" s="124" t="s">
        <v>42</v>
      </c>
      <c r="P29" s="125"/>
      <c r="Q29" s="125"/>
      <c r="R29" s="125"/>
      <c r="S29" s="134"/>
      <c r="T29" s="126">
        <f>K29</f>
        <v>364386.02256000001</v>
      </c>
      <c r="U29" s="127"/>
      <c r="V29" s="128" t="s">
        <v>10</v>
      </c>
    </row>
    <row r="30" spans="1:22" ht="17.25" customHeight="1" thickBot="1" x14ac:dyDescent="0.3">
      <c r="A30" s="129"/>
      <c r="B30" s="130"/>
      <c r="C30" s="130"/>
      <c r="D30" s="130"/>
      <c r="E30" s="135"/>
      <c r="F30" s="133"/>
      <c r="G30" s="133"/>
      <c r="H30" s="133"/>
      <c r="I30" s="133"/>
      <c r="J30" s="133"/>
      <c r="K30" s="153">
        <f t="shared" si="0"/>
        <v>0</v>
      </c>
      <c r="L30" s="154"/>
      <c r="M30" s="133"/>
      <c r="O30" s="129"/>
      <c r="P30" s="130"/>
      <c r="Q30" s="130"/>
      <c r="R30" s="130"/>
      <c r="S30" s="135"/>
      <c r="T30" s="131">
        <f t="shared" ref="T30" si="3">O30*P30*Q30*R30*S30</f>
        <v>0</v>
      </c>
      <c r="U30" s="132"/>
      <c r="V30" s="133"/>
    </row>
    <row r="31" spans="1:22" ht="17.25" customHeight="1" thickTop="1" x14ac:dyDescent="0.25">
      <c r="A31" s="98" t="s">
        <v>37</v>
      </c>
      <c r="B31" s="99"/>
      <c r="C31" s="99"/>
      <c r="D31" s="99"/>
      <c r="E31" s="100"/>
      <c r="F31" s="112">
        <f>G29/0.4*5*4+45*11/0.4*2</f>
        <v>13353</v>
      </c>
      <c r="G31" s="112">
        <v>0.13</v>
      </c>
      <c r="H31" s="112">
        <v>1</v>
      </c>
      <c r="I31" s="112">
        <f>2.85/10000</f>
        <v>2.8499999999999999E-4</v>
      </c>
      <c r="J31" s="112">
        <v>7850</v>
      </c>
      <c r="K31" s="155">
        <f t="shared" si="0"/>
        <v>3883.6199025000001</v>
      </c>
      <c r="L31" s="156"/>
      <c r="M31" s="112" t="s">
        <v>10</v>
      </c>
      <c r="O31" s="98" t="s">
        <v>37</v>
      </c>
      <c r="P31" s="99"/>
      <c r="Q31" s="99"/>
      <c r="R31" s="99"/>
      <c r="S31" s="100"/>
      <c r="T31" s="110">
        <f>K31</f>
        <v>3883.6199025000001</v>
      </c>
      <c r="U31" s="111"/>
      <c r="V31" s="112" t="s">
        <v>10</v>
      </c>
    </row>
    <row r="32" spans="1:22" ht="16.5" customHeight="1" thickBot="1" x14ac:dyDescent="0.3">
      <c r="A32" s="104"/>
      <c r="B32" s="105"/>
      <c r="C32" s="105"/>
      <c r="D32" s="105"/>
      <c r="E32" s="106"/>
      <c r="F32" s="115"/>
      <c r="G32" s="115"/>
      <c r="H32" s="115"/>
      <c r="I32" s="115"/>
      <c r="J32" s="115"/>
      <c r="K32" s="157">
        <f t="shared" si="0"/>
        <v>0</v>
      </c>
      <c r="L32" s="158"/>
      <c r="M32" s="115"/>
      <c r="O32" s="104"/>
      <c r="P32" s="105"/>
      <c r="Q32" s="105"/>
      <c r="R32" s="105"/>
      <c r="S32" s="106"/>
      <c r="T32" s="113">
        <f t="shared" ref="T32" si="4">O32*P32*Q32*R32*S32</f>
        <v>0</v>
      </c>
      <c r="U32" s="114"/>
      <c r="V32" s="115"/>
    </row>
    <row r="33" spans="1:22" ht="15.75" customHeight="1" thickTop="1" x14ac:dyDescent="0.25">
      <c r="A33" s="98" t="s">
        <v>38</v>
      </c>
      <c r="B33" s="99"/>
      <c r="C33" s="99"/>
      <c r="D33" s="99"/>
      <c r="E33" s="100"/>
      <c r="F33" s="112">
        <v>2</v>
      </c>
      <c r="G33" s="112">
        <f>19.44+57.87+52.03+61.4+26.82</f>
        <v>217.56</v>
      </c>
      <c r="H33" s="112">
        <v>1</v>
      </c>
      <c r="I33" s="112">
        <v>1</v>
      </c>
      <c r="J33" s="112">
        <v>59.8</v>
      </c>
      <c r="K33" s="155">
        <f t="shared" si="0"/>
        <v>26020.175999999999</v>
      </c>
      <c r="L33" s="156"/>
      <c r="M33" s="112" t="s">
        <v>10</v>
      </c>
      <c r="O33" s="98" t="s">
        <v>38</v>
      </c>
      <c r="P33" s="99"/>
      <c r="Q33" s="99"/>
      <c r="R33" s="99"/>
      <c r="S33" s="100"/>
      <c r="T33" s="110">
        <f>K33</f>
        <v>26020.175999999999</v>
      </c>
      <c r="U33" s="111"/>
      <c r="V33" s="112" t="s">
        <v>10</v>
      </c>
    </row>
    <row r="34" spans="1:22" ht="16.5" customHeight="1" thickBot="1" x14ac:dyDescent="0.3">
      <c r="A34" s="104"/>
      <c r="B34" s="105"/>
      <c r="C34" s="105"/>
      <c r="D34" s="105"/>
      <c r="E34" s="106"/>
      <c r="F34" s="115"/>
      <c r="G34" s="115"/>
      <c r="H34" s="115"/>
      <c r="I34" s="115"/>
      <c r="J34" s="115"/>
      <c r="K34" s="157">
        <f t="shared" si="0"/>
        <v>0</v>
      </c>
      <c r="L34" s="158"/>
      <c r="M34" s="115"/>
      <c r="O34" s="104"/>
      <c r="P34" s="105"/>
      <c r="Q34" s="105"/>
      <c r="R34" s="105"/>
      <c r="S34" s="106"/>
      <c r="T34" s="113">
        <f t="shared" ref="T34" si="5">O34*P34*Q34*R34*S34</f>
        <v>0</v>
      </c>
      <c r="U34" s="114"/>
      <c r="V34" s="115"/>
    </row>
    <row r="35" spans="1:22" ht="15.75" customHeight="1" thickTop="1" x14ac:dyDescent="0.25">
      <c r="A35" s="98" t="s">
        <v>43</v>
      </c>
      <c r="B35" s="99"/>
      <c r="C35" s="99"/>
      <c r="D35" s="99"/>
      <c r="E35" s="100"/>
      <c r="F35" s="112">
        <v>1</v>
      </c>
      <c r="G35" s="112">
        <f>14.78+12.06+15.52+17.35</f>
        <v>59.71</v>
      </c>
      <c r="H35" s="112">
        <v>1</v>
      </c>
      <c r="I35" s="112">
        <v>1</v>
      </c>
      <c r="J35" s="112">
        <v>59.8</v>
      </c>
      <c r="K35" s="155">
        <f t="shared" si="0"/>
        <v>3570.6579999999999</v>
      </c>
      <c r="L35" s="156"/>
      <c r="M35" s="112" t="s">
        <v>10</v>
      </c>
      <c r="O35" s="98" t="s">
        <v>43</v>
      </c>
      <c r="P35" s="99"/>
      <c r="Q35" s="99"/>
      <c r="R35" s="99"/>
      <c r="S35" s="100"/>
      <c r="T35" s="110">
        <f>K35</f>
        <v>3570.6579999999999</v>
      </c>
      <c r="U35" s="111"/>
      <c r="V35" s="112" t="s">
        <v>10</v>
      </c>
    </row>
    <row r="36" spans="1:22" ht="16.5" customHeight="1" thickBot="1" x14ac:dyDescent="0.3">
      <c r="A36" s="104"/>
      <c r="B36" s="105"/>
      <c r="C36" s="105"/>
      <c r="D36" s="105"/>
      <c r="E36" s="106"/>
      <c r="F36" s="115"/>
      <c r="G36" s="115"/>
      <c r="H36" s="115"/>
      <c r="I36" s="115"/>
      <c r="J36" s="115"/>
      <c r="K36" s="157">
        <f t="shared" si="0"/>
        <v>0</v>
      </c>
      <c r="L36" s="158"/>
      <c r="M36" s="115"/>
      <c r="O36" s="104"/>
      <c r="P36" s="105"/>
      <c r="Q36" s="105"/>
      <c r="R36" s="105"/>
      <c r="S36" s="106"/>
      <c r="T36" s="113">
        <f t="shared" ref="T36" si="6">O36*P36*Q36*R36*S36</f>
        <v>0</v>
      </c>
      <c r="U36" s="114"/>
      <c r="V36" s="115"/>
    </row>
    <row r="37" spans="1:22" ht="15.75" customHeight="1" thickTop="1" x14ac:dyDescent="0.25">
      <c r="A37" s="98" t="s">
        <v>39</v>
      </c>
      <c r="B37" s="99"/>
      <c r="C37" s="99"/>
      <c r="D37" s="99"/>
      <c r="E37" s="100"/>
      <c r="F37" s="112">
        <v>10</v>
      </c>
      <c r="G37" s="112">
        <f>19.44+57.87+52.03+61.4+26.82</f>
        <v>217.56</v>
      </c>
      <c r="H37" s="112">
        <v>1</v>
      </c>
      <c r="I37" s="112">
        <v>1</v>
      </c>
      <c r="J37" s="112">
        <f>9.82</f>
        <v>9.82</v>
      </c>
      <c r="K37" s="155">
        <f t="shared" si="0"/>
        <v>21364.392</v>
      </c>
      <c r="L37" s="156"/>
      <c r="M37" s="112" t="s">
        <v>10</v>
      </c>
      <c r="O37" s="98" t="s">
        <v>39</v>
      </c>
      <c r="P37" s="99"/>
      <c r="Q37" s="99"/>
      <c r="R37" s="99"/>
      <c r="S37" s="100"/>
      <c r="T37" s="110">
        <f>K37</f>
        <v>21364.392</v>
      </c>
      <c r="U37" s="111"/>
      <c r="V37" s="112" t="s">
        <v>10</v>
      </c>
    </row>
    <row r="38" spans="1:22" ht="15.75" customHeight="1" thickBot="1" x14ac:dyDescent="0.3">
      <c r="A38" s="104"/>
      <c r="B38" s="105"/>
      <c r="C38" s="105"/>
      <c r="D38" s="105"/>
      <c r="E38" s="106"/>
      <c r="F38" s="115"/>
      <c r="G38" s="115"/>
      <c r="H38" s="115"/>
      <c r="I38" s="115"/>
      <c r="J38" s="115"/>
      <c r="K38" s="157">
        <f t="shared" si="0"/>
        <v>0</v>
      </c>
      <c r="L38" s="158"/>
      <c r="M38" s="115"/>
      <c r="O38" s="104"/>
      <c r="P38" s="105"/>
      <c r="Q38" s="105"/>
      <c r="R38" s="105"/>
      <c r="S38" s="106"/>
      <c r="T38" s="113">
        <f t="shared" ref="T38" si="7">O38*P38*Q38*R38*S38</f>
        <v>0</v>
      </c>
      <c r="U38" s="114"/>
      <c r="V38" s="115"/>
    </row>
    <row r="39" spans="1:22" ht="15.75" customHeight="1" thickTop="1" thickBot="1" x14ac:dyDescent="0.3">
      <c r="A39" s="30" t="s">
        <v>24</v>
      </c>
      <c r="B39" s="31"/>
      <c r="C39" s="31"/>
      <c r="D39" s="31"/>
      <c r="E39" s="32"/>
      <c r="F39" s="2" t="s">
        <v>2</v>
      </c>
      <c r="G39" s="1" t="s">
        <v>3</v>
      </c>
      <c r="H39" s="1" t="s">
        <v>4</v>
      </c>
      <c r="I39" s="1" t="s">
        <v>5</v>
      </c>
      <c r="J39" s="1" t="s">
        <v>6</v>
      </c>
      <c r="K39" s="14" t="s">
        <v>7</v>
      </c>
      <c r="L39" s="15"/>
      <c r="M39" s="2" t="s">
        <v>8</v>
      </c>
      <c r="O39" s="30" t="s">
        <v>24</v>
      </c>
      <c r="P39" s="31"/>
      <c r="Q39" s="31"/>
      <c r="R39" s="31"/>
      <c r="S39" s="32"/>
      <c r="T39" s="70" t="str">
        <f>K39</f>
        <v>CANTIDAD</v>
      </c>
      <c r="U39" s="71"/>
      <c r="V39" s="2" t="s">
        <v>8</v>
      </c>
    </row>
    <row r="40" spans="1:22" ht="15.75" customHeight="1" thickTop="1" thickBot="1" x14ac:dyDescent="0.3">
      <c r="A40" s="116" t="s">
        <v>9</v>
      </c>
      <c r="B40" s="117"/>
      <c r="C40" s="117"/>
      <c r="D40" s="117"/>
      <c r="E40" s="118"/>
      <c r="F40" s="159">
        <v>45</v>
      </c>
      <c r="G40" s="159">
        <v>1.44</v>
      </c>
      <c r="H40" s="159">
        <v>1</v>
      </c>
      <c r="I40" s="159">
        <v>1</v>
      </c>
      <c r="J40" s="159">
        <v>59.8</v>
      </c>
      <c r="K40" s="160">
        <f t="shared" ref="K40:K51" si="8">F40*G40*H40*I40*J40</f>
        <v>3875.0399999999995</v>
      </c>
      <c r="L40" s="161"/>
      <c r="M40" s="119" t="s">
        <v>10</v>
      </c>
      <c r="O40" s="116" t="s">
        <v>9</v>
      </c>
      <c r="P40" s="117"/>
      <c r="Q40" s="117"/>
      <c r="R40" s="117"/>
      <c r="S40" s="118"/>
      <c r="T40" s="101">
        <f>K40</f>
        <v>3875.0399999999995</v>
      </c>
      <c r="U40" s="102"/>
      <c r="V40" s="119" t="s">
        <v>10</v>
      </c>
    </row>
    <row r="41" spans="1:22" ht="15.75" customHeight="1" thickTop="1" thickBot="1" x14ac:dyDescent="0.3">
      <c r="A41" s="116" t="s">
        <v>11</v>
      </c>
      <c r="B41" s="117"/>
      <c r="C41" s="117"/>
      <c r="D41" s="117"/>
      <c r="E41" s="118"/>
      <c r="F41" s="159">
        <f>45*3</f>
        <v>135</v>
      </c>
      <c r="G41" s="159">
        <v>2.68</v>
      </c>
      <c r="H41" s="159">
        <v>1</v>
      </c>
      <c r="I41" s="159">
        <v>1</v>
      </c>
      <c r="J41" s="159">
        <v>59.8</v>
      </c>
      <c r="K41" s="160">
        <f t="shared" si="8"/>
        <v>21635.64</v>
      </c>
      <c r="L41" s="161"/>
      <c r="M41" s="119" t="s">
        <v>10</v>
      </c>
      <c r="O41" s="116" t="s">
        <v>11</v>
      </c>
      <c r="P41" s="117"/>
      <c r="Q41" s="117"/>
      <c r="R41" s="117"/>
      <c r="S41" s="118"/>
      <c r="T41" s="101">
        <f t="shared" ref="T41:T51" si="9">K41</f>
        <v>21635.64</v>
      </c>
      <c r="U41" s="102"/>
      <c r="V41" s="119" t="s">
        <v>10</v>
      </c>
    </row>
    <row r="42" spans="1:22" ht="15.75" customHeight="1" thickTop="1" thickBot="1" x14ac:dyDescent="0.3">
      <c r="A42" s="116" t="s">
        <v>12</v>
      </c>
      <c r="B42" s="117"/>
      <c r="C42" s="117"/>
      <c r="D42" s="117"/>
      <c r="E42" s="118"/>
      <c r="F42" s="159">
        <v>45</v>
      </c>
      <c r="G42" s="159">
        <v>1.44</v>
      </c>
      <c r="H42" s="159">
        <v>1</v>
      </c>
      <c r="I42" s="159">
        <v>1</v>
      </c>
      <c r="J42" s="159">
        <v>59.8</v>
      </c>
      <c r="K42" s="160">
        <f t="shared" si="8"/>
        <v>3875.0399999999995</v>
      </c>
      <c r="L42" s="161"/>
      <c r="M42" s="119" t="s">
        <v>10</v>
      </c>
      <c r="O42" s="116" t="s">
        <v>12</v>
      </c>
      <c r="P42" s="117"/>
      <c r="Q42" s="117"/>
      <c r="R42" s="117"/>
      <c r="S42" s="118"/>
      <c r="T42" s="101">
        <f t="shared" si="9"/>
        <v>3875.0399999999995</v>
      </c>
      <c r="U42" s="102"/>
      <c r="V42" s="119" t="s">
        <v>10</v>
      </c>
    </row>
    <row r="43" spans="1:22" ht="15.75" customHeight="1" thickTop="1" thickBot="1" x14ac:dyDescent="0.3">
      <c r="A43" s="116" t="s">
        <v>13</v>
      </c>
      <c r="B43" s="117"/>
      <c r="C43" s="117"/>
      <c r="D43" s="117"/>
      <c r="E43" s="118"/>
      <c r="F43" s="159">
        <f>45*4</f>
        <v>180</v>
      </c>
      <c r="G43" s="159">
        <v>0.45</v>
      </c>
      <c r="H43" s="159">
        <v>1.907</v>
      </c>
      <c r="I43" s="159">
        <f>3/8*0.0254</f>
        <v>9.5249999999999987E-3</v>
      </c>
      <c r="J43" s="159">
        <v>7850</v>
      </c>
      <c r="K43" s="160">
        <f t="shared" si="8"/>
        <v>11549.690673749999</v>
      </c>
      <c r="L43" s="161"/>
      <c r="M43" s="119" t="s">
        <v>10</v>
      </c>
      <c r="O43" s="116" t="s">
        <v>13</v>
      </c>
      <c r="P43" s="117"/>
      <c r="Q43" s="117"/>
      <c r="R43" s="117"/>
      <c r="S43" s="118"/>
      <c r="T43" s="101">
        <f t="shared" si="9"/>
        <v>11549.690673749999</v>
      </c>
      <c r="U43" s="102"/>
      <c r="V43" s="119" t="s">
        <v>10</v>
      </c>
    </row>
    <row r="44" spans="1:22" ht="15.75" customHeight="1" thickTop="1" thickBot="1" x14ac:dyDescent="0.3">
      <c r="A44" s="116" t="s">
        <v>14</v>
      </c>
      <c r="B44" s="117"/>
      <c r="C44" s="117"/>
      <c r="D44" s="117"/>
      <c r="E44" s="118"/>
      <c r="F44" s="159">
        <f>45*4</f>
        <v>180</v>
      </c>
      <c r="G44" s="159">
        <v>0.45</v>
      </c>
      <c r="H44" s="159">
        <v>1.87</v>
      </c>
      <c r="I44" s="159">
        <v>9.5250000000000005E-3</v>
      </c>
      <c r="J44" s="159">
        <v>7850</v>
      </c>
      <c r="K44" s="160">
        <f t="shared" si="8"/>
        <v>11325.601237499999</v>
      </c>
      <c r="L44" s="161"/>
      <c r="M44" s="119" t="s">
        <v>10</v>
      </c>
      <c r="O44" s="116" t="s">
        <v>14</v>
      </c>
      <c r="P44" s="117"/>
      <c r="Q44" s="117"/>
      <c r="R44" s="117"/>
      <c r="S44" s="118"/>
      <c r="T44" s="101">
        <f t="shared" si="9"/>
        <v>11325.601237499999</v>
      </c>
      <c r="U44" s="102"/>
      <c r="V44" s="119" t="s">
        <v>10</v>
      </c>
    </row>
    <row r="45" spans="1:22" ht="15.75" customHeight="1" thickTop="1" thickBot="1" x14ac:dyDescent="0.3">
      <c r="A45" s="116" t="s">
        <v>15</v>
      </c>
      <c r="B45" s="117"/>
      <c r="C45" s="117"/>
      <c r="D45" s="117"/>
      <c r="E45" s="118"/>
      <c r="F45" s="159">
        <f>45*3</f>
        <v>135</v>
      </c>
      <c r="G45" s="159">
        <v>0.4</v>
      </c>
      <c r="H45" s="159">
        <v>0.4</v>
      </c>
      <c r="I45" s="159">
        <v>9.5250000000000005E-3</v>
      </c>
      <c r="J45" s="159">
        <v>7850</v>
      </c>
      <c r="K45" s="160">
        <f t="shared" si="8"/>
        <v>1615.0590000000002</v>
      </c>
      <c r="L45" s="161"/>
      <c r="M45" s="97" t="s">
        <v>10</v>
      </c>
      <c r="O45" s="116" t="s">
        <v>15</v>
      </c>
      <c r="P45" s="117"/>
      <c r="Q45" s="117"/>
      <c r="R45" s="117"/>
      <c r="S45" s="118"/>
      <c r="T45" s="101">
        <f t="shared" si="9"/>
        <v>1615.0590000000002</v>
      </c>
      <c r="U45" s="102"/>
      <c r="V45" s="97" t="s">
        <v>10</v>
      </c>
    </row>
    <row r="46" spans="1:22" ht="15.75" customHeight="1" thickTop="1" thickBot="1" x14ac:dyDescent="0.3">
      <c r="A46" s="116" t="s">
        <v>16</v>
      </c>
      <c r="B46" s="117"/>
      <c r="C46" s="117"/>
      <c r="D46" s="117"/>
      <c r="E46" s="118"/>
      <c r="F46" s="159">
        <f>45*16</f>
        <v>720</v>
      </c>
      <c r="G46" s="159">
        <v>0.45</v>
      </c>
      <c r="H46" s="159">
        <v>2.1</v>
      </c>
      <c r="I46" s="159">
        <v>9.5250000000000005E-3</v>
      </c>
      <c r="J46" s="159">
        <v>7850</v>
      </c>
      <c r="K46" s="160">
        <f t="shared" si="8"/>
        <v>50874.358500000002</v>
      </c>
      <c r="L46" s="161"/>
      <c r="M46" s="119" t="s">
        <v>10</v>
      </c>
      <c r="O46" s="116" t="s">
        <v>16</v>
      </c>
      <c r="P46" s="117"/>
      <c r="Q46" s="117"/>
      <c r="R46" s="117"/>
      <c r="S46" s="118"/>
      <c r="T46" s="101">
        <f t="shared" si="9"/>
        <v>50874.358500000002</v>
      </c>
      <c r="U46" s="102"/>
      <c r="V46" s="119" t="s">
        <v>10</v>
      </c>
    </row>
    <row r="47" spans="1:22" ht="15.75" customHeight="1" thickTop="1" thickBot="1" x14ac:dyDescent="0.3">
      <c r="A47" s="116" t="s">
        <v>17</v>
      </c>
      <c r="B47" s="117"/>
      <c r="C47" s="117"/>
      <c r="D47" s="117"/>
      <c r="E47" s="118"/>
      <c r="F47" s="159">
        <f>44*16</f>
        <v>704</v>
      </c>
      <c r="G47" s="159">
        <v>0.45</v>
      </c>
      <c r="H47" s="159">
        <v>2.1</v>
      </c>
      <c r="I47" s="159">
        <v>9.5250000000000005E-3</v>
      </c>
      <c r="J47" s="159">
        <v>7850</v>
      </c>
      <c r="K47" s="160">
        <f t="shared" si="8"/>
        <v>49743.817200000005</v>
      </c>
      <c r="L47" s="161"/>
      <c r="M47" s="119" t="s">
        <v>10</v>
      </c>
      <c r="O47" s="116" t="s">
        <v>17</v>
      </c>
      <c r="P47" s="117"/>
      <c r="Q47" s="117"/>
      <c r="R47" s="117"/>
      <c r="S47" s="118"/>
      <c r="T47" s="101">
        <f t="shared" si="9"/>
        <v>49743.817200000005</v>
      </c>
      <c r="U47" s="102"/>
      <c r="V47" s="119" t="s">
        <v>10</v>
      </c>
    </row>
    <row r="48" spans="1:22" ht="17.25" thickTop="1" thickBot="1" x14ac:dyDescent="0.3">
      <c r="A48" s="116" t="s">
        <v>32</v>
      </c>
      <c r="B48" s="117"/>
      <c r="C48" s="117"/>
      <c r="D48" s="117"/>
      <c r="E48" s="118"/>
      <c r="F48" s="159">
        <f>23*4*3</f>
        <v>276</v>
      </c>
      <c r="G48" s="159">
        <v>0.6</v>
      </c>
      <c r="H48" s="159">
        <v>0.45</v>
      </c>
      <c r="I48" s="159">
        <v>9.5250000000000005E-3</v>
      </c>
      <c r="J48" s="159">
        <v>7850</v>
      </c>
      <c r="K48" s="160">
        <f t="shared" si="8"/>
        <v>5571.9535499999993</v>
      </c>
      <c r="L48" s="161"/>
      <c r="M48" s="119" t="s">
        <v>10</v>
      </c>
      <c r="O48" s="116" t="s">
        <v>32</v>
      </c>
      <c r="P48" s="117"/>
      <c r="Q48" s="117"/>
      <c r="R48" s="117"/>
      <c r="S48" s="118"/>
      <c r="T48" s="101">
        <f t="shared" si="9"/>
        <v>5571.9535499999993</v>
      </c>
      <c r="U48" s="102"/>
      <c r="V48" s="119" t="s">
        <v>10</v>
      </c>
    </row>
    <row r="49" spans="1:22" ht="15.75" customHeight="1" thickTop="1" thickBot="1" x14ac:dyDescent="0.3">
      <c r="A49" s="116" t="s">
        <v>19</v>
      </c>
      <c r="B49" s="117"/>
      <c r="C49" s="117"/>
      <c r="D49" s="117"/>
      <c r="E49" s="118"/>
      <c r="F49" s="159">
        <f>23*3*2</f>
        <v>138</v>
      </c>
      <c r="G49" s="159">
        <v>0.15</v>
      </c>
      <c r="H49" s="159">
        <v>0.25</v>
      </c>
      <c r="I49" s="159">
        <v>9.5250000000000005E-3</v>
      </c>
      <c r="J49" s="159">
        <v>7850</v>
      </c>
      <c r="K49" s="160">
        <f t="shared" si="8"/>
        <v>386.94121875000002</v>
      </c>
      <c r="L49" s="161"/>
      <c r="M49" s="97" t="s">
        <v>10</v>
      </c>
      <c r="O49" s="116" t="s">
        <v>19</v>
      </c>
      <c r="P49" s="117"/>
      <c r="Q49" s="117"/>
      <c r="R49" s="117"/>
      <c r="S49" s="118"/>
      <c r="T49" s="101">
        <f t="shared" si="9"/>
        <v>386.94121875000002</v>
      </c>
      <c r="U49" s="102"/>
      <c r="V49" s="97" t="s">
        <v>10</v>
      </c>
    </row>
    <row r="50" spans="1:22" ht="15.75" customHeight="1" thickTop="1" thickBot="1" x14ac:dyDescent="0.3">
      <c r="A50" s="116" t="s">
        <v>20</v>
      </c>
      <c r="B50" s="117"/>
      <c r="C50" s="117"/>
      <c r="D50" s="117"/>
      <c r="E50" s="118"/>
      <c r="F50" s="159">
        <f>23*3*1</f>
        <v>69</v>
      </c>
      <c r="G50" s="159">
        <v>0.15</v>
      </c>
      <c r="H50" s="159">
        <v>0.3</v>
      </c>
      <c r="I50" s="159">
        <v>9.5250000000000005E-3</v>
      </c>
      <c r="J50" s="159">
        <v>7850</v>
      </c>
      <c r="K50" s="160">
        <f t="shared" si="8"/>
        <v>232.16473125000002</v>
      </c>
      <c r="L50" s="161"/>
      <c r="M50" s="97" t="s">
        <v>10</v>
      </c>
      <c r="O50" s="116" t="s">
        <v>20</v>
      </c>
      <c r="P50" s="117"/>
      <c r="Q50" s="117"/>
      <c r="R50" s="117"/>
      <c r="S50" s="118"/>
      <c r="T50" s="101">
        <f t="shared" si="9"/>
        <v>232.16473125000002</v>
      </c>
      <c r="U50" s="102"/>
      <c r="V50" s="97" t="s">
        <v>10</v>
      </c>
    </row>
    <row r="51" spans="1:22" ht="17.25" thickTop="1" thickBot="1" x14ac:dyDescent="0.3">
      <c r="A51" s="116" t="s">
        <v>21</v>
      </c>
      <c r="B51" s="117"/>
      <c r="C51" s="117"/>
      <c r="D51" s="117"/>
      <c r="E51" s="118"/>
      <c r="F51" s="159">
        <f>23*3*1</f>
        <v>69</v>
      </c>
      <c r="G51" s="159">
        <v>0.35</v>
      </c>
      <c r="H51" s="159">
        <v>0.8</v>
      </c>
      <c r="I51" s="159">
        <v>1.2700000000000001E-3</v>
      </c>
      <c r="J51" s="159">
        <v>7850</v>
      </c>
      <c r="K51" s="160">
        <f t="shared" si="8"/>
        <v>192.61074000000002</v>
      </c>
      <c r="L51" s="161"/>
      <c r="M51" s="97" t="s">
        <v>10</v>
      </c>
      <c r="O51" s="116" t="s">
        <v>21</v>
      </c>
      <c r="P51" s="117"/>
      <c r="Q51" s="117"/>
      <c r="R51" s="117"/>
      <c r="S51" s="118"/>
      <c r="T51" s="101">
        <f t="shared" si="9"/>
        <v>192.61074000000002</v>
      </c>
      <c r="U51" s="102"/>
      <c r="V51" s="97" t="s">
        <v>10</v>
      </c>
    </row>
    <row r="52" spans="1:22" ht="17.25" thickTop="1" thickBot="1" x14ac:dyDescent="0.3">
      <c r="A52" s="30" t="s">
        <v>23</v>
      </c>
      <c r="B52" s="31"/>
      <c r="C52" s="31"/>
      <c r="D52" s="31"/>
      <c r="E52" s="32"/>
      <c r="F52" s="2" t="s">
        <v>2</v>
      </c>
      <c r="G52" s="1" t="s">
        <v>3</v>
      </c>
      <c r="H52" s="1" t="s">
        <v>4</v>
      </c>
      <c r="I52" s="1" t="s">
        <v>5</v>
      </c>
      <c r="J52" s="1" t="s">
        <v>6</v>
      </c>
      <c r="K52" s="14" t="s">
        <v>7</v>
      </c>
      <c r="L52" s="15"/>
      <c r="M52" s="2" t="s">
        <v>8</v>
      </c>
      <c r="O52" s="30" t="s">
        <v>23</v>
      </c>
      <c r="P52" s="31"/>
      <c r="Q52" s="31"/>
      <c r="R52" s="31"/>
      <c r="S52" s="32"/>
      <c r="T52" s="70" t="str">
        <f>K52</f>
        <v>CANTIDAD</v>
      </c>
      <c r="U52" s="71"/>
      <c r="V52" s="2" t="s">
        <v>8</v>
      </c>
    </row>
    <row r="53" spans="1:22" ht="15.75" thickTop="1" x14ac:dyDescent="0.25">
      <c r="A53" s="98" t="s">
        <v>25</v>
      </c>
      <c r="B53" s="99"/>
      <c r="C53" s="99"/>
      <c r="D53" s="99"/>
      <c r="E53" s="100"/>
      <c r="F53" s="112">
        <f>45*3*2</f>
        <v>270</v>
      </c>
      <c r="G53" s="112">
        <v>2.9</v>
      </c>
      <c r="H53" s="112">
        <v>1</v>
      </c>
      <c r="I53" s="112">
        <v>1</v>
      </c>
      <c r="J53" s="112">
        <f>9.82</f>
        <v>9.82</v>
      </c>
      <c r="K53" s="160">
        <f t="shared" ref="K53:K66" si="10">F53*G53*H53*I53*J53</f>
        <v>7689.06</v>
      </c>
      <c r="L53" s="161"/>
      <c r="M53" s="103" t="s">
        <v>10</v>
      </c>
      <c r="O53" s="98" t="s">
        <v>25</v>
      </c>
      <c r="P53" s="99"/>
      <c r="Q53" s="99"/>
      <c r="R53" s="99"/>
      <c r="S53" s="100"/>
      <c r="T53" s="101">
        <f>K53</f>
        <v>7689.06</v>
      </c>
      <c r="U53" s="102"/>
      <c r="V53" s="103" t="s">
        <v>10</v>
      </c>
    </row>
    <row r="54" spans="1:22" ht="15.75" thickBot="1" x14ac:dyDescent="0.3">
      <c r="A54" s="104"/>
      <c r="B54" s="105"/>
      <c r="C54" s="105"/>
      <c r="D54" s="105"/>
      <c r="E54" s="106"/>
      <c r="F54" s="115"/>
      <c r="G54" s="115"/>
      <c r="H54" s="115"/>
      <c r="I54" s="115"/>
      <c r="J54" s="115"/>
      <c r="K54" s="162">
        <f t="shared" si="10"/>
        <v>0</v>
      </c>
      <c r="L54" s="163"/>
      <c r="M54" s="109"/>
      <c r="O54" s="104"/>
      <c r="P54" s="105"/>
      <c r="Q54" s="105"/>
      <c r="R54" s="105"/>
      <c r="S54" s="106"/>
      <c r="T54" s="107">
        <f t="shared" ref="T54" si="11">O54*P54*Q54*R54*S54</f>
        <v>0</v>
      </c>
      <c r="U54" s="108"/>
      <c r="V54" s="109"/>
    </row>
    <row r="55" spans="1:22" ht="15.75" customHeight="1" thickTop="1" x14ac:dyDescent="0.25">
      <c r="A55" s="98" t="s">
        <v>26</v>
      </c>
      <c r="B55" s="99"/>
      <c r="C55" s="99"/>
      <c r="D55" s="99"/>
      <c r="E55" s="100"/>
      <c r="F55" s="112">
        <f>45*3*2</f>
        <v>270</v>
      </c>
      <c r="G55" s="112">
        <v>1.31</v>
      </c>
      <c r="H55" s="112">
        <v>1</v>
      </c>
      <c r="I55" s="112">
        <v>1</v>
      </c>
      <c r="J55" s="112">
        <f>9.82</f>
        <v>9.82</v>
      </c>
      <c r="K55" s="160">
        <f t="shared" si="10"/>
        <v>3473.3339999999998</v>
      </c>
      <c r="L55" s="161"/>
      <c r="M55" s="103" t="s">
        <v>10</v>
      </c>
      <c r="O55" s="98" t="s">
        <v>26</v>
      </c>
      <c r="P55" s="99"/>
      <c r="Q55" s="99"/>
      <c r="R55" s="99"/>
      <c r="S55" s="100"/>
      <c r="T55" s="101">
        <f>K55</f>
        <v>3473.3339999999998</v>
      </c>
      <c r="U55" s="102"/>
      <c r="V55" s="103" t="s">
        <v>10</v>
      </c>
    </row>
    <row r="56" spans="1:22" ht="15.75" customHeight="1" thickBot="1" x14ac:dyDescent="0.3">
      <c r="A56" s="104"/>
      <c r="B56" s="105"/>
      <c r="C56" s="105"/>
      <c r="D56" s="105"/>
      <c r="E56" s="106"/>
      <c r="F56" s="115"/>
      <c r="G56" s="115"/>
      <c r="H56" s="115"/>
      <c r="I56" s="115"/>
      <c r="J56" s="115"/>
      <c r="K56" s="162">
        <f t="shared" si="10"/>
        <v>0</v>
      </c>
      <c r="L56" s="163"/>
      <c r="M56" s="109"/>
      <c r="O56" s="104"/>
      <c r="P56" s="105"/>
      <c r="Q56" s="105"/>
      <c r="R56" s="105"/>
      <c r="S56" s="106"/>
      <c r="T56" s="107">
        <f t="shared" ref="T56" si="12">O56*P56*Q56*R56*S56</f>
        <v>0</v>
      </c>
      <c r="U56" s="108"/>
      <c r="V56" s="109"/>
    </row>
    <row r="57" spans="1:22" ht="15.75" customHeight="1" thickTop="1" x14ac:dyDescent="0.25">
      <c r="A57" s="98" t="s">
        <v>27</v>
      </c>
      <c r="B57" s="99"/>
      <c r="C57" s="99"/>
      <c r="D57" s="99"/>
      <c r="E57" s="100"/>
      <c r="F57" s="112">
        <f>45*3*2</f>
        <v>270</v>
      </c>
      <c r="G57" s="112">
        <v>1.32</v>
      </c>
      <c r="H57" s="112">
        <v>1</v>
      </c>
      <c r="I57" s="112">
        <v>1</v>
      </c>
      <c r="J57" s="112">
        <f>9.82</f>
        <v>9.82</v>
      </c>
      <c r="K57" s="160">
        <f t="shared" si="10"/>
        <v>3499.8480000000004</v>
      </c>
      <c r="L57" s="161"/>
      <c r="M57" s="103" t="s">
        <v>10</v>
      </c>
      <c r="O57" s="98" t="s">
        <v>27</v>
      </c>
      <c r="P57" s="99"/>
      <c r="Q57" s="99"/>
      <c r="R57" s="99"/>
      <c r="S57" s="100"/>
      <c r="T57" s="101">
        <f>K57</f>
        <v>3499.8480000000004</v>
      </c>
      <c r="U57" s="102"/>
      <c r="V57" s="103" t="s">
        <v>10</v>
      </c>
    </row>
    <row r="58" spans="1:22" ht="15.75" customHeight="1" thickBot="1" x14ac:dyDescent="0.3">
      <c r="A58" s="104"/>
      <c r="B58" s="105"/>
      <c r="C58" s="105"/>
      <c r="D58" s="105"/>
      <c r="E58" s="106"/>
      <c r="F58" s="115"/>
      <c r="G58" s="115"/>
      <c r="H58" s="115"/>
      <c r="I58" s="115"/>
      <c r="J58" s="115"/>
      <c r="K58" s="162">
        <f t="shared" si="10"/>
        <v>0</v>
      </c>
      <c r="L58" s="163"/>
      <c r="M58" s="109"/>
      <c r="O58" s="104"/>
      <c r="P58" s="105"/>
      <c r="Q58" s="105"/>
      <c r="R58" s="105"/>
      <c r="S58" s="106"/>
      <c r="T58" s="107">
        <f t="shared" ref="T58" si="13">O58*P58*Q58*R58*S58</f>
        <v>0</v>
      </c>
      <c r="U58" s="108"/>
      <c r="V58" s="109"/>
    </row>
    <row r="59" spans="1:22" ht="15.75" customHeight="1" thickTop="1" x14ac:dyDescent="0.25">
      <c r="A59" s="98" t="s">
        <v>31</v>
      </c>
      <c r="B59" s="99"/>
      <c r="C59" s="99"/>
      <c r="D59" s="99"/>
      <c r="E59" s="100"/>
      <c r="F59" s="112">
        <f>45*3*2</f>
        <v>270</v>
      </c>
      <c r="G59" s="112">
        <v>2.38</v>
      </c>
      <c r="H59" s="112">
        <v>1</v>
      </c>
      <c r="I59" s="112">
        <v>1</v>
      </c>
      <c r="J59" s="112">
        <f>9.82</f>
        <v>9.82</v>
      </c>
      <c r="K59" s="160">
        <f t="shared" si="10"/>
        <v>6310.3320000000003</v>
      </c>
      <c r="L59" s="161"/>
      <c r="M59" s="103" t="s">
        <v>10</v>
      </c>
      <c r="O59" s="98" t="s">
        <v>31</v>
      </c>
      <c r="P59" s="99"/>
      <c r="Q59" s="99"/>
      <c r="R59" s="99"/>
      <c r="S59" s="100"/>
      <c r="T59" s="101">
        <f>K59</f>
        <v>6310.3320000000003</v>
      </c>
      <c r="U59" s="102"/>
      <c r="V59" s="103" t="s">
        <v>10</v>
      </c>
    </row>
    <row r="60" spans="1:22" ht="15.75" customHeight="1" thickBot="1" x14ac:dyDescent="0.3">
      <c r="A60" s="104"/>
      <c r="B60" s="105"/>
      <c r="C60" s="105"/>
      <c r="D60" s="105"/>
      <c r="E60" s="106"/>
      <c r="F60" s="115"/>
      <c r="G60" s="115"/>
      <c r="H60" s="115"/>
      <c r="I60" s="115"/>
      <c r="J60" s="115"/>
      <c r="K60" s="162">
        <f t="shared" si="10"/>
        <v>0</v>
      </c>
      <c r="L60" s="163"/>
      <c r="M60" s="109"/>
      <c r="O60" s="104"/>
      <c r="P60" s="105"/>
      <c r="Q60" s="105"/>
      <c r="R60" s="105"/>
      <c r="S60" s="106"/>
      <c r="T60" s="107">
        <f t="shared" ref="T60" si="14">O60*P60*Q60*R60*S60</f>
        <v>0</v>
      </c>
      <c r="U60" s="108"/>
      <c r="V60" s="109"/>
    </row>
    <row r="61" spans="1:22" ht="15.75" customHeight="1" thickTop="1" x14ac:dyDescent="0.25">
      <c r="A61" s="98" t="s">
        <v>28</v>
      </c>
      <c r="B61" s="99"/>
      <c r="C61" s="99"/>
      <c r="D61" s="99"/>
      <c r="E61" s="100"/>
      <c r="F61" s="112">
        <f>23*3*2</f>
        <v>138</v>
      </c>
      <c r="G61" s="112">
        <v>4.3</v>
      </c>
      <c r="H61" s="112">
        <v>1</v>
      </c>
      <c r="I61" s="112">
        <v>1</v>
      </c>
      <c r="J61" s="112">
        <f>9.82</f>
        <v>9.82</v>
      </c>
      <c r="K61" s="160">
        <f t="shared" si="10"/>
        <v>5827.1880000000001</v>
      </c>
      <c r="L61" s="161"/>
      <c r="M61" s="103" t="s">
        <v>10</v>
      </c>
      <c r="O61" s="98" t="s">
        <v>28</v>
      </c>
      <c r="P61" s="99"/>
      <c r="Q61" s="99"/>
      <c r="R61" s="99"/>
      <c r="S61" s="100"/>
      <c r="T61" s="101">
        <f>K61</f>
        <v>5827.1880000000001</v>
      </c>
      <c r="U61" s="102"/>
      <c r="V61" s="103" t="s">
        <v>10</v>
      </c>
    </row>
    <row r="62" spans="1:22" ht="15.75" customHeight="1" thickBot="1" x14ac:dyDescent="0.3">
      <c r="A62" s="104"/>
      <c r="B62" s="105"/>
      <c r="C62" s="105"/>
      <c r="D62" s="105"/>
      <c r="E62" s="106"/>
      <c r="F62" s="115"/>
      <c r="G62" s="115"/>
      <c r="H62" s="115"/>
      <c r="I62" s="115"/>
      <c r="J62" s="115"/>
      <c r="K62" s="162">
        <f t="shared" si="10"/>
        <v>0</v>
      </c>
      <c r="L62" s="163"/>
      <c r="M62" s="109"/>
      <c r="O62" s="104"/>
      <c r="P62" s="105"/>
      <c r="Q62" s="105"/>
      <c r="R62" s="105"/>
      <c r="S62" s="106"/>
      <c r="T62" s="107">
        <f t="shared" ref="T62" si="15">O62*P62*Q62*R62*S62</f>
        <v>0</v>
      </c>
      <c r="U62" s="108"/>
      <c r="V62" s="109"/>
    </row>
    <row r="63" spans="1:22" ht="15.75" customHeight="1" thickTop="1" x14ac:dyDescent="0.25">
      <c r="A63" s="98" t="s">
        <v>29</v>
      </c>
      <c r="B63" s="99"/>
      <c r="C63" s="99"/>
      <c r="D63" s="99"/>
      <c r="E63" s="100"/>
      <c r="F63" s="112">
        <f>23*3*2</f>
        <v>138</v>
      </c>
      <c r="G63" s="112">
        <v>1.96</v>
      </c>
      <c r="H63" s="112">
        <v>1</v>
      </c>
      <c r="I63" s="112">
        <v>1</v>
      </c>
      <c r="J63" s="112">
        <f>9.82</f>
        <v>9.82</v>
      </c>
      <c r="K63" s="160">
        <f t="shared" si="10"/>
        <v>2656.1136000000001</v>
      </c>
      <c r="L63" s="161"/>
      <c r="M63" s="103" t="s">
        <v>10</v>
      </c>
      <c r="O63" s="98" t="s">
        <v>29</v>
      </c>
      <c r="P63" s="99"/>
      <c r="Q63" s="99"/>
      <c r="R63" s="99"/>
      <c r="S63" s="100"/>
      <c r="T63" s="101">
        <f>K63</f>
        <v>2656.1136000000001</v>
      </c>
      <c r="U63" s="102"/>
      <c r="V63" s="103" t="s">
        <v>10</v>
      </c>
    </row>
    <row r="64" spans="1:22" ht="15.75" customHeight="1" thickBot="1" x14ac:dyDescent="0.3">
      <c r="A64" s="104"/>
      <c r="B64" s="105"/>
      <c r="C64" s="105"/>
      <c r="D64" s="105"/>
      <c r="E64" s="106"/>
      <c r="F64" s="115"/>
      <c r="G64" s="115"/>
      <c r="H64" s="115"/>
      <c r="I64" s="115"/>
      <c r="J64" s="115"/>
      <c r="K64" s="162">
        <f t="shared" si="10"/>
        <v>0</v>
      </c>
      <c r="L64" s="163"/>
      <c r="M64" s="109"/>
      <c r="O64" s="104"/>
      <c r="P64" s="105"/>
      <c r="Q64" s="105"/>
      <c r="R64" s="105"/>
      <c r="S64" s="106"/>
      <c r="T64" s="107">
        <f t="shared" ref="T64" si="16">O64*P64*Q64*R64*S64</f>
        <v>0</v>
      </c>
      <c r="U64" s="108"/>
      <c r="V64" s="109"/>
    </row>
    <row r="65" spans="1:22" ht="15.75" customHeight="1" thickTop="1" x14ac:dyDescent="0.25">
      <c r="A65" s="98" t="s">
        <v>30</v>
      </c>
      <c r="B65" s="99"/>
      <c r="C65" s="99"/>
      <c r="D65" s="99"/>
      <c r="E65" s="100"/>
      <c r="F65" s="112">
        <f>23*3*2</f>
        <v>138</v>
      </c>
      <c r="G65" s="112">
        <v>1.88</v>
      </c>
      <c r="H65" s="112">
        <v>1</v>
      </c>
      <c r="I65" s="112">
        <v>1</v>
      </c>
      <c r="J65" s="112">
        <f>9.82</f>
        <v>9.82</v>
      </c>
      <c r="K65" s="160">
        <f t="shared" si="10"/>
        <v>2547.7008000000001</v>
      </c>
      <c r="L65" s="161"/>
      <c r="M65" s="103" t="s">
        <v>10</v>
      </c>
      <c r="O65" s="98" t="s">
        <v>30</v>
      </c>
      <c r="P65" s="99"/>
      <c r="Q65" s="99"/>
      <c r="R65" s="99"/>
      <c r="S65" s="100"/>
      <c r="T65" s="101">
        <f>K65</f>
        <v>2547.7008000000001</v>
      </c>
      <c r="U65" s="102"/>
      <c r="V65" s="103" t="s">
        <v>10</v>
      </c>
    </row>
    <row r="66" spans="1:22" ht="15.75" customHeight="1" thickBot="1" x14ac:dyDescent="0.3">
      <c r="A66" s="104"/>
      <c r="B66" s="105"/>
      <c r="C66" s="105"/>
      <c r="D66" s="105"/>
      <c r="E66" s="106"/>
      <c r="F66" s="115"/>
      <c r="G66" s="115"/>
      <c r="H66" s="115"/>
      <c r="I66" s="115"/>
      <c r="J66" s="115"/>
      <c r="K66" s="162">
        <f t="shared" si="10"/>
        <v>0</v>
      </c>
      <c r="L66" s="163"/>
      <c r="M66" s="109"/>
      <c r="O66" s="104"/>
      <c r="P66" s="105"/>
      <c r="Q66" s="105"/>
      <c r="R66" s="105"/>
      <c r="S66" s="106"/>
      <c r="T66" s="107">
        <f t="shared" ref="T66" si="17">O66*P66*Q66*R66*S66</f>
        <v>0</v>
      </c>
      <c r="U66" s="108"/>
      <c r="V66" s="109"/>
    </row>
    <row r="67" spans="1:22" ht="17.25" thickTop="1" thickBot="1" x14ac:dyDescent="0.3">
      <c r="A67" s="30" t="s">
        <v>44</v>
      </c>
      <c r="B67" s="31"/>
      <c r="C67" s="31"/>
      <c r="D67" s="31"/>
      <c r="E67" s="32"/>
      <c r="F67" s="2" t="s">
        <v>2</v>
      </c>
      <c r="G67" s="1" t="s">
        <v>3</v>
      </c>
      <c r="H67" s="1" t="s">
        <v>4</v>
      </c>
      <c r="I67" s="1" t="s">
        <v>5</v>
      </c>
      <c r="J67" s="1" t="s">
        <v>6</v>
      </c>
      <c r="K67" s="14" t="s">
        <v>7</v>
      </c>
      <c r="L67" s="15"/>
      <c r="M67" s="2" t="s">
        <v>8</v>
      </c>
      <c r="O67" s="30" t="s">
        <v>44</v>
      </c>
      <c r="P67" s="31"/>
      <c r="Q67" s="31"/>
      <c r="R67" s="31"/>
      <c r="S67" s="32"/>
      <c r="T67" s="70" t="s">
        <v>7</v>
      </c>
      <c r="U67" s="71"/>
      <c r="V67" s="2" t="s">
        <v>8</v>
      </c>
    </row>
    <row r="68" spans="1:22" ht="15.75" customHeight="1" thickTop="1" x14ac:dyDescent="0.25">
      <c r="A68" s="24" t="s">
        <v>45</v>
      </c>
      <c r="B68" s="25"/>
      <c r="C68" s="25"/>
      <c r="D68" s="25"/>
      <c r="E68" s="26"/>
      <c r="F68" s="22">
        <v>1</v>
      </c>
      <c r="G68" s="22">
        <f>19.44+57.87+52.03+61.4+26.82</f>
        <v>217.56</v>
      </c>
      <c r="H68" s="22">
        <f>0.76+0.74+1.71*3</f>
        <v>6.63</v>
      </c>
      <c r="I68" s="22">
        <v>1</v>
      </c>
      <c r="J68" s="22">
        <v>1</v>
      </c>
      <c r="K68" s="10">
        <f t="shared" ref="K68:K69" si="18">F68*G68*H68*I68*J68</f>
        <v>1442.4228000000001</v>
      </c>
      <c r="L68" s="11"/>
      <c r="M68" s="16" t="s">
        <v>46</v>
      </c>
      <c r="O68" s="24" t="s">
        <v>45</v>
      </c>
      <c r="P68" s="25"/>
      <c r="Q68" s="25"/>
      <c r="R68" s="25"/>
      <c r="S68" s="26"/>
      <c r="T68" s="10">
        <f>K68</f>
        <v>1442.4228000000001</v>
      </c>
      <c r="U68" s="11"/>
      <c r="V68" s="16" t="s">
        <v>46</v>
      </c>
    </row>
    <row r="69" spans="1:22" ht="15.75" customHeight="1" thickBot="1" x14ac:dyDescent="0.3">
      <c r="A69" s="27"/>
      <c r="B69" s="28"/>
      <c r="C69" s="28"/>
      <c r="D69" s="28"/>
      <c r="E69" s="29"/>
      <c r="F69" s="23"/>
      <c r="G69" s="23"/>
      <c r="H69" s="23"/>
      <c r="I69" s="23"/>
      <c r="J69" s="23"/>
      <c r="K69" s="12">
        <f t="shared" si="18"/>
        <v>0</v>
      </c>
      <c r="L69" s="13"/>
      <c r="M69" s="17"/>
      <c r="O69" s="27"/>
      <c r="P69" s="28"/>
      <c r="Q69" s="28"/>
      <c r="R69" s="28"/>
      <c r="S69" s="29"/>
      <c r="T69" s="12">
        <f t="shared" ref="T69" si="19">O69*P69*Q69*R69*S69</f>
        <v>0</v>
      </c>
      <c r="U69" s="13"/>
      <c r="V69" s="17"/>
    </row>
    <row r="70" spans="1:22" ht="17.25" thickTop="1" thickBot="1" x14ac:dyDescent="0.3">
      <c r="B70" s="88" t="s">
        <v>87</v>
      </c>
      <c r="C70" s="89"/>
      <c r="D70" s="89"/>
      <c r="E70" s="89"/>
      <c r="F70" s="90"/>
      <c r="K70" s="147">
        <f>K31+K33+K35+K37+K40+K41+K42+K44+K43+K45+K46+K47+K48+K49+K50+K51+K53+K55+K57+K59+K61+K63+K65</f>
        <v>247720.33915374996</v>
      </c>
      <c r="L70" s="148"/>
      <c r="M70" s="91" t="s">
        <v>10</v>
      </c>
      <c r="O70" s="46" t="s">
        <v>69</v>
      </c>
      <c r="P70" s="47"/>
      <c r="Q70" s="47"/>
      <c r="R70" s="47"/>
      <c r="S70" s="48"/>
      <c r="T70" s="66"/>
      <c r="U70" s="67"/>
      <c r="V70" s="16"/>
    </row>
    <row r="71" spans="1:22" ht="17.25" thickTop="1" thickBot="1" x14ac:dyDescent="0.3">
      <c r="B71" s="120" t="s">
        <v>88</v>
      </c>
      <c r="C71" s="121"/>
      <c r="D71" s="121"/>
      <c r="E71" s="121"/>
      <c r="F71" s="122"/>
      <c r="K71" s="149">
        <f>K25+K27+K29</f>
        <v>1058454.63696</v>
      </c>
      <c r="L71" s="150"/>
      <c r="M71" s="123" t="s">
        <v>10</v>
      </c>
      <c r="O71" s="49"/>
      <c r="P71" s="50"/>
      <c r="Q71" s="50"/>
      <c r="R71" s="50"/>
      <c r="S71" s="51"/>
      <c r="T71" s="68"/>
      <c r="U71" s="69"/>
      <c r="V71" s="17"/>
    </row>
    <row r="72" spans="1:22" ht="15.75" thickTop="1" x14ac:dyDescent="0.25">
      <c r="O72" s="24" t="s">
        <v>70</v>
      </c>
      <c r="P72" s="25"/>
      <c r="Q72" s="25"/>
      <c r="R72" s="25"/>
      <c r="S72" s="26"/>
      <c r="T72" s="66">
        <v>146.65899999999999</v>
      </c>
      <c r="U72" s="67"/>
      <c r="V72" s="16" t="s">
        <v>71</v>
      </c>
    </row>
    <row r="73" spans="1:22" ht="15.75" thickBot="1" x14ac:dyDescent="0.3">
      <c r="O73" s="27"/>
      <c r="P73" s="28"/>
      <c r="Q73" s="28"/>
      <c r="R73" s="28"/>
      <c r="S73" s="29"/>
      <c r="T73" s="68"/>
      <c r="U73" s="69"/>
      <c r="V73" s="17"/>
    </row>
    <row r="74" spans="1:22" ht="15.75" thickTop="1" x14ac:dyDescent="0.25">
      <c r="O74" s="24" t="s">
        <v>72</v>
      </c>
      <c r="P74" s="25"/>
      <c r="Q74" s="25"/>
      <c r="R74" s="25"/>
      <c r="S74" s="26"/>
      <c r="T74" s="66">
        <v>188.994</v>
      </c>
      <c r="U74" s="67"/>
      <c r="V74" s="16" t="s">
        <v>71</v>
      </c>
    </row>
    <row r="75" spans="1:22" ht="15.75" thickBot="1" x14ac:dyDescent="0.3">
      <c r="O75" s="27"/>
      <c r="P75" s="28"/>
      <c r="Q75" s="28"/>
      <c r="R75" s="28"/>
      <c r="S75" s="29"/>
      <c r="T75" s="68"/>
      <c r="U75" s="69"/>
      <c r="V75" s="17"/>
    </row>
    <row r="76" spans="1:22" ht="17.25" thickTop="1" thickBot="1" x14ac:dyDescent="0.3">
      <c r="O76" s="36" t="s">
        <v>73</v>
      </c>
      <c r="P76" s="37"/>
      <c r="Q76" s="37"/>
      <c r="R76" s="37"/>
      <c r="S76" s="38"/>
      <c r="T76" s="64">
        <v>174.625</v>
      </c>
      <c r="U76" s="65"/>
      <c r="V76" s="4" t="s">
        <v>58</v>
      </c>
    </row>
    <row r="77" spans="1:22" ht="17.25" thickTop="1" thickBot="1" x14ac:dyDescent="0.3">
      <c r="O77" s="43" t="s">
        <v>74</v>
      </c>
      <c r="P77" s="44"/>
      <c r="Q77" s="44"/>
      <c r="R77" s="44"/>
      <c r="S77" s="45"/>
      <c r="T77" s="64"/>
      <c r="U77" s="65"/>
      <c r="V77" s="4"/>
    </row>
    <row r="78" spans="1:22" ht="17.25" thickTop="1" thickBot="1" x14ac:dyDescent="0.3">
      <c r="O78" s="82" t="s">
        <v>75</v>
      </c>
      <c r="P78" s="83"/>
      <c r="Q78" s="83"/>
      <c r="R78" s="83"/>
      <c r="S78" s="84"/>
      <c r="T78" s="85">
        <v>7856.35</v>
      </c>
      <c r="U78" s="86"/>
      <c r="V78" s="87" t="s">
        <v>10</v>
      </c>
    </row>
    <row r="79" spans="1:22" ht="17.25" thickTop="1" thickBot="1" x14ac:dyDescent="0.3">
      <c r="O79" s="82" t="s">
        <v>76</v>
      </c>
      <c r="P79" s="83"/>
      <c r="Q79" s="83"/>
      <c r="R79" s="83"/>
      <c r="S79" s="84"/>
      <c r="T79" s="85">
        <v>36166.42</v>
      </c>
      <c r="U79" s="86"/>
      <c r="V79" s="87" t="s">
        <v>10</v>
      </c>
    </row>
    <row r="80" spans="1:22" ht="17.25" thickTop="1" thickBot="1" x14ac:dyDescent="0.3">
      <c r="O80" s="82" t="s">
        <v>77</v>
      </c>
      <c r="P80" s="83"/>
      <c r="Q80" s="83"/>
      <c r="R80" s="83"/>
      <c r="S80" s="84"/>
      <c r="T80" s="85">
        <v>572.1</v>
      </c>
      <c r="U80" s="86"/>
      <c r="V80" s="87" t="s">
        <v>10</v>
      </c>
    </row>
    <row r="81" spans="15:22" ht="17.25" thickTop="1" thickBot="1" x14ac:dyDescent="0.3">
      <c r="O81" s="82" t="s">
        <v>78</v>
      </c>
      <c r="P81" s="83"/>
      <c r="Q81" s="83"/>
      <c r="R81" s="83"/>
      <c r="S81" s="84"/>
      <c r="T81" s="85">
        <v>728.07</v>
      </c>
      <c r="U81" s="86"/>
      <c r="V81" s="87" t="s">
        <v>10</v>
      </c>
    </row>
    <row r="82" spans="15:22" ht="17.25" thickTop="1" thickBot="1" x14ac:dyDescent="0.3">
      <c r="O82" s="43" t="s">
        <v>57</v>
      </c>
      <c r="P82" s="44"/>
      <c r="Q82" s="44"/>
      <c r="R82" s="44"/>
      <c r="S82" s="45"/>
      <c r="T82" s="64"/>
      <c r="U82" s="65"/>
      <c r="V82" s="4"/>
    </row>
    <row r="83" spans="15:22" ht="17.25" thickTop="1" thickBot="1" x14ac:dyDescent="0.3">
      <c r="O83" s="72" t="s">
        <v>75</v>
      </c>
      <c r="P83" s="73"/>
      <c r="Q83" s="73"/>
      <c r="R83" s="73"/>
      <c r="S83" s="74"/>
      <c r="T83" s="75">
        <v>95.427000000000007</v>
      </c>
      <c r="U83" s="76"/>
      <c r="V83" s="77" t="s">
        <v>58</v>
      </c>
    </row>
    <row r="84" spans="15:22" ht="17.25" thickTop="1" thickBot="1" x14ac:dyDescent="0.3">
      <c r="O84" s="72" t="s">
        <v>76</v>
      </c>
      <c r="P84" s="73"/>
      <c r="Q84" s="73"/>
      <c r="R84" s="73"/>
      <c r="S84" s="74"/>
      <c r="T84" s="75">
        <v>292.89699999999999</v>
      </c>
      <c r="U84" s="76"/>
      <c r="V84" s="77" t="s">
        <v>58</v>
      </c>
    </row>
    <row r="85" spans="15:22" ht="17.25" thickTop="1" thickBot="1" x14ac:dyDescent="0.3">
      <c r="O85" s="72" t="s">
        <v>77</v>
      </c>
      <c r="P85" s="73"/>
      <c r="Q85" s="73"/>
      <c r="R85" s="73"/>
      <c r="S85" s="74"/>
      <c r="T85" s="75">
        <v>3.6720000000000002</v>
      </c>
      <c r="U85" s="76"/>
      <c r="V85" s="77" t="s">
        <v>58</v>
      </c>
    </row>
    <row r="86" spans="15:22" ht="17.25" thickTop="1" thickBot="1" x14ac:dyDescent="0.3">
      <c r="O86" s="72" t="s">
        <v>78</v>
      </c>
      <c r="P86" s="73"/>
      <c r="Q86" s="73"/>
      <c r="R86" s="73"/>
      <c r="S86" s="74"/>
      <c r="T86" s="75">
        <v>5.798</v>
      </c>
      <c r="U86" s="76"/>
      <c r="V86" s="77" t="s">
        <v>58</v>
      </c>
    </row>
    <row r="87" spans="15:22" ht="15.75" thickTop="1" x14ac:dyDescent="0.25">
      <c r="O87" s="46" t="s">
        <v>79</v>
      </c>
      <c r="P87" s="47"/>
      <c r="Q87" s="47"/>
      <c r="R87" s="47"/>
      <c r="S87" s="48"/>
      <c r="T87" s="66"/>
      <c r="U87" s="67"/>
      <c r="V87" s="16"/>
    </row>
    <row r="88" spans="15:22" ht="15.75" thickBot="1" x14ac:dyDescent="0.3">
      <c r="O88" s="49"/>
      <c r="P88" s="50"/>
      <c r="Q88" s="50"/>
      <c r="R88" s="50"/>
      <c r="S88" s="51"/>
      <c r="T88" s="68"/>
      <c r="U88" s="69"/>
      <c r="V88" s="17"/>
    </row>
    <row r="89" spans="15:22" ht="15.75" thickTop="1" x14ac:dyDescent="0.25">
      <c r="O89" s="24" t="s">
        <v>70</v>
      </c>
      <c r="P89" s="25"/>
      <c r="Q89" s="25"/>
      <c r="R89" s="25"/>
      <c r="S89" s="26"/>
      <c r="T89" s="66">
        <v>293.31799999999998</v>
      </c>
      <c r="U89" s="67"/>
      <c r="V89" s="16" t="s">
        <v>71</v>
      </c>
    </row>
    <row r="90" spans="15:22" ht="15.75" thickBot="1" x14ac:dyDescent="0.3">
      <c r="O90" s="27"/>
      <c r="P90" s="28"/>
      <c r="Q90" s="28"/>
      <c r="R90" s="28"/>
      <c r="S90" s="29"/>
      <c r="T90" s="68"/>
      <c r="U90" s="69"/>
      <c r="V90" s="17"/>
    </row>
    <row r="91" spans="15:22" ht="15.75" thickTop="1" x14ac:dyDescent="0.25">
      <c r="O91" s="24" t="s">
        <v>72</v>
      </c>
      <c r="P91" s="25"/>
      <c r="Q91" s="25"/>
      <c r="R91" s="25"/>
      <c r="S91" s="26"/>
      <c r="T91" s="66">
        <v>377.988</v>
      </c>
      <c r="U91" s="67"/>
      <c r="V91" s="16" t="s">
        <v>71</v>
      </c>
    </row>
    <row r="92" spans="15:22" ht="15.75" thickBot="1" x14ac:dyDescent="0.3">
      <c r="O92" s="27"/>
      <c r="P92" s="28"/>
      <c r="Q92" s="28"/>
      <c r="R92" s="28"/>
      <c r="S92" s="29"/>
      <c r="T92" s="68"/>
      <c r="U92" s="69"/>
      <c r="V92" s="17"/>
    </row>
    <row r="93" spans="15:22" ht="17.25" thickTop="1" thickBot="1" x14ac:dyDescent="0.3">
      <c r="O93" s="36" t="s">
        <v>73</v>
      </c>
      <c r="P93" s="37"/>
      <c r="Q93" s="37"/>
      <c r="R93" s="37"/>
      <c r="S93" s="38"/>
      <c r="T93" s="41">
        <v>869.41300000000001</v>
      </c>
      <c r="U93" s="42"/>
      <c r="V93" s="4" t="s">
        <v>58</v>
      </c>
    </row>
    <row r="94" spans="15:22" ht="17.25" thickTop="1" thickBot="1" x14ac:dyDescent="0.3">
      <c r="O94" s="36" t="s">
        <v>80</v>
      </c>
      <c r="P94" s="37"/>
      <c r="Q94" s="37"/>
      <c r="R94" s="37"/>
      <c r="S94" s="38"/>
      <c r="T94" s="41">
        <v>1680</v>
      </c>
      <c r="U94" s="42"/>
      <c r="V94" s="4" t="s">
        <v>58</v>
      </c>
    </row>
    <row r="95" spans="15:22" ht="17.25" thickTop="1" thickBot="1" x14ac:dyDescent="0.3">
      <c r="O95" s="43" t="s">
        <v>74</v>
      </c>
      <c r="P95" s="44"/>
      <c r="Q95" s="44"/>
      <c r="R95" s="44"/>
      <c r="S95" s="45"/>
      <c r="T95" s="64"/>
      <c r="U95" s="65"/>
      <c r="V95" s="4"/>
    </row>
    <row r="96" spans="15:22" ht="17.25" thickTop="1" thickBot="1" x14ac:dyDescent="0.3">
      <c r="O96" s="82" t="s">
        <v>81</v>
      </c>
      <c r="P96" s="83"/>
      <c r="Q96" s="83"/>
      <c r="R96" s="83"/>
      <c r="S96" s="84"/>
      <c r="T96" s="85">
        <v>50608.75</v>
      </c>
      <c r="U96" s="86"/>
      <c r="V96" s="87" t="s">
        <v>10</v>
      </c>
    </row>
    <row r="97" spans="15:22" ht="17.25" thickTop="1" thickBot="1" x14ac:dyDescent="0.3">
      <c r="O97" s="82" t="s">
        <v>82</v>
      </c>
      <c r="P97" s="83"/>
      <c r="Q97" s="83"/>
      <c r="R97" s="83"/>
      <c r="S97" s="84"/>
      <c r="T97" s="85">
        <v>76617.044739999998</v>
      </c>
      <c r="U97" s="86"/>
      <c r="V97" s="87" t="s">
        <v>10</v>
      </c>
    </row>
    <row r="98" spans="15:22" ht="17.25" thickTop="1" thickBot="1" x14ac:dyDescent="0.3">
      <c r="O98" s="82" t="s">
        <v>83</v>
      </c>
      <c r="P98" s="83"/>
      <c r="Q98" s="83"/>
      <c r="R98" s="83"/>
      <c r="S98" s="84"/>
      <c r="T98" s="85">
        <v>43130.879999999997</v>
      </c>
      <c r="U98" s="86"/>
      <c r="V98" s="87" t="s">
        <v>10</v>
      </c>
    </row>
    <row r="99" spans="15:22" ht="17.25" thickTop="1" thickBot="1" x14ac:dyDescent="0.3">
      <c r="O99" s="82" t="s">
        <v>76</v>
      </c>
      <c r="P99" s="83"/>
      <c r="Q99" s="83"/>
      <c r="R99" s="83"/>
      <c r="S99" s="84"/>
      <c r="T99" s="85">
        <v>65953.003259999998</v>
      </c>
      <c r="U99" s="86"/>
      <c r="V99" s="87" t="s">
        <v>10</v>
      </c>
    </row>
    <row r="100" spans="15:22" ht="17.25" thickTop="1" thickBot="1" x14ac:dyDescent="0.3">
      <c r="O100" s="82" t="s">
        <v>78</v>
      </c>
      <c r="P100" s="83"/>
      <c r="Q100" s="83"/>
      <c r="R100" s="83"/>
      <c r="S100" s="84"/>
      <c r="T100" s="85">
        <v>1799.39</v>
      </c>
      <c r="U100" s="86"/>
      <c r="V100" s="87" t="s">
        <v>10</v>
      </c>
    </row>
    <row r="101" spans="15:22" ht="17.25" thickTop="1" thickBot="1" x14ac:dyDescent="0.3">
      <c r="O101" s="82" t="s">
        <v>77</v>
      </c>
      <c r="P101" s="83"/>
      <c r="Q101" s="83"/>
      <c r="R101" s="83"/>
      <c r="S101" s="84"/>
      <c r="T101" s="85">
        <v>1638.66</v>
      </c>
      <c r="U101" s="86"/>
      <c r="V101" s="87" t="s">
        <v>10</v>
      </c>
    </row>
    <row r="102" spans="15:22" ht="17.25" thickTop="1" thickBot="1" x14ac:dyDescent="0.3">
      <c r="O102" s="43" t="s">
        <v>57</v>
      </c>
      <c r="P102" s="44"/>
      <c r="Q102" s="44"/>
      <c r="R102" s="44"/>
      <c r="S102" s="45"/>
      <c r="T102" s="64"/>
      <c r="U102" s="65"/>
      <c r="V102" s="4"/>
    </row>
    <row r="103" spans="15:22" ht="17.25" thickTop="1" thickBot="1" x14ac:dyDescent="0.3">
      <c r="O103" s="72" t="s">
        <v>81</v>
      </c>
      <c r="P103" s="73"/>
      <c r="Q103" s="73"/>
      <c r="R103" s="73"/>
      <c r="S103" s="74"/>
      <c r="T103" s="75">
        <v>265.45999999999998</v>
      </c>
      <c r="U103" s="76"/>
      <c r="V103" s="77" t="s">
        <v>58</v>
      </c>
    </row>
    <row r="104" spans="15:22" ht="17.25" thickTop="1" thickBot="1" x14ac:dyDescent="0.3">
      <c r="O104" s="72" t="s">
        <v>82</v>
      </c>
      <c r="P104" s="73"/>
      <c r="Q104" s="73"/>
      <c r="R104" s="73"/>
      <c r="S104" s="74"/>
      <c r="T104" s="75">
        <v>584.16</v>
      </c>
      <c r="U104" s="76"/>
      <c r="V104" s="77" t="s">
        <v>58</v>
      </c>
    </row>
    <row r="105" spans="15:22" ht="17.25" thickTop="1" thickBot="1" x14ac:dyDescent="0.3">
      <c r="O105" s="72" t="s">
        <v>83</v>
      </c>
      <c r="P105" s="73"/>
      <c r="Q105" s="73"/>
      <c r="R105" s="73"/>
      <c r="S105" s="74"/>
      <c r="T105" s="75">
        <v>693</v>
      </c>
      <c r="U105" s="76"/>
      <c r="V105" s="77" t="s">
        <v>58</v>
      </c>
    </row>
    <row r="106" spans="15:22" ht="17.25" thickTop="1" thickBot="1" x14ac:dyDescent="0.3">
      <c r="O106" s="72" t="s">
        <v>76</v>
      </c>
      <c r="P106" s="73"/>
      <c r="Q106" s="73"/>
      <c r="R106" s="73"/>
      <c r="S106" s="74"/>
      <c r="T106" s="75">
        <v>869.41</v>
      </c>
      <c r="U106" s="76"/>
      <c r="V106" s="77" t="s">
        <v>58</v>
      </c>
    </row>
    <row r="107" spans="15:22" ht="17.25" thickTop="1" thickBot="1" x14ac:dyDescent="0.3">
      <c r="O107" s="72" t="s">
        <v>78</v>
      </c>
      <c r="P107" s="73"/>
      <c r="Q107" s="73"/>
      <c r="R107" s="73"/>
      <c r="S107" s="74"/>
      <c r="T107" s="75">
        <v>10.27</v>
      </c>
      <c r="U107" s="76"/>
      <c r="V107" s="77" t="s">
        <v>58</v>
      </c>
    </row>
    <row r="108" spans="15:22" ht="17.25" thickTop="1" thickBot="1" x14ac:dyDescent="0.3">
      <c r="O108" s="72" t="s">
        <v>77</v>
      </c>
      <c r="P108" s="73"/>
      <c r="Q108" s="73"/>
      <c r="R108" s="73"/>
      <c r="S108" s="74"/>
      <c r="T108" s="75">
        <v>11.72</v>
      </c>
      <c r="U108" s="76"/>
      <c r="V108" s="77" t="s">
        <v>58</v>
      </c>
    </row>
    <row r="109" spans="15:22" ht="17.25" thickTop="1" thickBot="1" x14ac:dyDescent="0.3">
      <c r="O109" s="43" t="s">
        <v>84</v>
      </c>
      <c r="P109" s="44"/>
      <c r="Q109" s="44"/>
      <c r="R109" s="44"/>
      <c r="S109" s="45"/>
      <c r="T109" s="64"/>
      <c r="U109" s="65"/>
      <c r="V109" s="4"/>
    </row>
    <row r="110" spans="15:22" ht="17.25" thickTop="1" thickBot="1" x14ac:dyDescent="0.3">
      <c r="O110" s="82" t="s">
        <v>74</v>
      </c>
      <c r="P110" s="83"/>
      <c r="Q110" s="83"/>
      <c r="R110" s="83"/>
      <c r="S110" s="84"/>
      <c r="T110" s="85">
        <v>3969.56</v>
      </c>
      <c r="U110" s="86"/>
      <c r="V110" s="87" t="s">
        <v>10</v>
      </c>
    </row>
    <row r="111" spans="15:22" ht="17.25" thickTop="1" thickBot="1" x14ac:dyDescent="0.3">
      <c r="O111" s="72" t="s">
        <v>57</v>
      </c>
      <c r="P111" s="73"/>
      <c r="Q111" s="73"/>
      <c r="R111" s="73"/>
      <c r="S111" s="74"/>
      <c r="T111" s="75">
        <v>41.499000000000002</v>
      </c>
      <c r="U111" s="76"/>
      <c r="V111" s="77" t="s">
        <v>58</v>
      </c>
    </row>
    <row r="112" spans="15:22" ht="17.25" thickTop="1" thickBot="1" x14ac:dyDescent="0.3">
      <c r="O112" s="136"/>
      <c r="P112" s="136"/>
      <c r="Q112" s="136"/>
      <c r="R112" s="136"/>
      <c r="S112" s="136"/>
      <c r="T112" s="143"/>
      <c r="U112" s="143"/>
      <c r="V112" s="144"/>
    </row>
    <row r="113" spans="15:22" ht="17.25" thickTop="1" thickBot="1" x14ac:dyDescent="0.3">
      <c r="O113" s="137" t="s">
        <v>85</v>
      </c>
      <c r="P113" s="138"/>
      <c r="Q113" s="138"/>
      <c r="R113" s="138"/>
      <c r="S113" s="139"/>
      <c r="T113" s="140">
        <f>T14+T15+T22+T83+T84+T85+T86+T103+T104+T105+T106+T107+T108+T111</f>
        <v>3448.9839999999995</v>
      </c>
      <c r="U113" s="141"/>
      <c r="V113" s="142" t="s">
        <v>58</v>
      </c>
    </row>
    <row r="114" spans="15:22" ht="17.25" thickTop="1" thickBot="1" x14ac:dyDescent="0.3">
      <c r="O114" s="78" t="s">
        <v>86</v>
      </c>
      <c r="P114" s="79"/>
      <c r="Q114" s="79"/>
      <c r="R114" s="79"/>
      <c r="S114" s="80"/>
      <c r="T114" s="145">
        <f>T11+T12+T20+T78+T79+T80+T81+T96+T97+T98+T99+T100+T101+T110</f>
        <v>370437.11699999997</v>
      </c>
      <c r="U114" s="146"/>
      <c r="V114" s="81" t="s">
        <v>10</v>
      </c>
    </row>
    <row r="115" spans="15:22" ht="17.25" thickTop="1" thickBot="1" x14ac:dyDescent="0.3">
      <c r="O115" s="88" t="s">
        <v>87</v>
      </c>
      <c r="P115" s="89"/>
      <c r="Q115" s="89"/>
      <c r="R115" s="89"/>
      <c r="S115" s="90"/>
      <c r="T115" s="147">
        <f>T4+T5+T6+T8+T31+T33+T35+T37+T40+T41+T42+T43+T44+T45+T46+T47+T48+T49+T50+T51+T53+T55+T57+T59+T61+T63+T65</f>
        <v>256931.88815374995</v>
      </c>
      <c r="U115" s="148"/>
      <c r="V115" s="91" t="s">
        <v>10</v>
      </c>
    </row>
    <row r="116" spans="15:22" ht="17.25" thickTop="1" thickBot="1" x14ac:dyDescent="0.3">
      <c r="O116" s="120" t="s">
        <v>88</v>
      </c>
      <c r="P116" s="121"/>
      <c r="Q116" s="121"/>
      <c r="R116" s="121"/>
      <c r="S116" s="122"/>
      <c r="T116" s="149">
        <f>T25+T27+T29</f>
        <v>1058454.63696</v>
      </c>
      <c r="U116" s="150"/>
      <c r="V116" s="123" t="s">
        <v>10</v>
      </c>
    </row>
    <row r="117" spans="15:22" ht="15.75" thickTop="1" x14ac:dyDescent="0.25"/>
  </sheetData>
  <mergeCells count="363">
    <mergeCell ref="O114:S114"/>
    <mergeCell ref="T114:U114"/>
    <mergeCell ref="O115:S115"/>
    <mergeCell ref="T115:U115"/>
    <mergeCell ref="O116:S116"/>
    <mergeCell ref="T116:U116"/>
    <mergeCell ref="B70:F70"/>
    <mergeCell ref="K70:L70"/>
    <mergeCell ref="B71:F71"/>
    <mergeCell ref="K71:L71"/>
    <mergeCell ref="O1:V1"/>
    <mergeCell ref="A23:E23"/>
    <mergeCell ref="F23:M23"/>
    <mergeCell ref="O2:S2"/>
    <mergeCell ref="T2:U2"/>
    <mergeCell ref="O113:S113"/>
    <mergeCell ref="T113:U113"/>
    <mergeCell ref="O3:S3"/>
    <mergeCell ref="T3:U3"/>
    <mergeCell ref="A25:E26"/>
    <mergeCell ref="F25:F26"/>
    <mergeCell ref="G25:G26"/>
    <mergeCell ref="H25:H26"/>
    <mergeCell ref="I25:I26"/>
    <mergeCell ref="J25:J26"/>
    <mergeCell ref="K25:L26"/>
    <mergeCell ref="A22:M22"/>
    <mergeCell ref="O6:S7"/>
    <mergeCell ref="T6:U7"/>
    <mergeCell ref="V6:V7"/>
    <mergeCell ref="V25:V26"/>
    <mergeCell ref="V27:V28"/>
    <mergeCell ref="M25:M26"/>
    <mergeCell ref="O4:S4"/>
    <mergeCell ref="T4:U4"/>
    <mergeCell ref="O5:S5"/>
    <mergeCell ref="T5:U5"/>
    <mergeCell ref="O10:S10"/>
    <mergeCell ref="T10:U10"/>
    <mergeCell ref="O11:S11"/>
    <mergeCell ref="T11:U11"/>
    <mergeCell ref="K29:L30"/>
    <mergeCell ref="M29:M30"/>
    <mergeCell ref="O8:S9"/>
    <mergeCell ref="T8:U9"/>
    <mergeCell ref="V8:V9"/>
    <mergeCell ref="K27:L28"/>
    <mergeCell ref="M27:M28"/>
    <mergeCell ref="K24:L24"/>
    <mergeCell ref="O12:S12"/>
    <mergeCell ref="T12:U12"/>
    <mergeCell ref="O13:S13"/>
    <mergeCell ref="T13:U13"/>
    <mergeCell ref="A33:E34"/>
    <mergeCell ref="F33:F34"/>
    <mergeCell ref="G33:G34"/>
    <mergeCell ref="H33:H34"/>
    <mergeCell ref="I33:I34"/>
    <mergeCell ref="J33:J34"/>
    <mergeCell ref="J31:J32"/>
    <mergeCell ref="K31:L32"/>
    <mergeCell ref="M31:M32"/>
    <mergeCell ref="A31:E32"/>
    <mergeCell ref="F31:F32"/>
    <mergeCell ref="G31:G32"/>
    <mergeCell ref="H31:H32"/>
    <mergeCell ref="I31:I32"/>
    <mergeCell ref="A29:E30"/>
    <mergeCell ref="F29:F30"/>
    <mergeCell ref="G29:G30"/>
    <mergeCell ref="H29:H30"/>
    <mergeCell ref="I29:I30"/>
    <mergeCell ref="J29:J30"/>
    <mergeCell ref="O14:S14"/>
    <mergeCell ref="T14:U14"/>
    <mergeCell ref="O15:S15"/>
    <mergeCell ref="T15:U15"/>
    <mergeCell ref="A35:E36"/>
    <mergeCell ref="F35:F36"/>
    <mergeCell ref="G35:G36"/>
    <mergeCell ref="H35:H36"/>
    <mergeCell ref="I35:I36"/>
    <mergeCell ref="J35:J36"/>
    <mergeCell ref="K33:L34"/>
    <mergeCell ref="M33:M34"/>
    <mergeCell ref="J27:J28"/>
    <mergeCell ref="A27:E28"/>
    <mergeCell ref="F27:F28"/>
    <mergeCell ref="G27:G28"/>
    <mergeCell ref="H27:H28"/>
    <mergeCell ref="I27:I28"/>
    <mergeCell ref="O18:S18"/>
    <mergeCell ref="T18:U18"/>
    <mergeCell ref="A40:E40"/>
    <mergeCell ref="K40:L40"/>
    <mergeCell ref="O19:S19"/>
    <mergeCell ref="T19:U19"/>
    <mergeCell ref="K37:L38"/>
    <mergeCell ref="M37:M38"/>
    <mergeCell ref="O16:S16"/>
    <mergeCell ref="T16:U16"/>
    <mergeCell ref="O17:S17"/>
    <mergeCell ref="T17:U17"/>
    <mergeCell ref="A37:E38"/>
    <mergeCell ref="F37:F38"/>
    <mergeCell ref="G37:G38"/>
    <mergeCell ref="H37:H38"/>
    <mergeCell ref="I37:I38"/>
    <mergeCell ref="J37:J38"/>
    <mergeCell ref="K35:L36"/>
    <mergeCell ref="M35:M36"/>
    <mergeCell ref="O20:S20"/>
    <mergeCell ref="T20:U20"/>
    <mergeCell ref="A42:E42"/>
    <mergeCell ref="K42:L42"/>
    <mergeCell ref="O21:S21"/>
    <mergeCell ref="T21:U21"/>
    <mergeCell ref="O42:S42"/>
    <mergeCell ref="T40:U40"/>
    <mergeCell ref="A39:E39"/>
    <mergeCell ref="K39:L39"/>
    <mergeCell ref="O22:S22"/>
    <mergeCell ref="T22:U22"/>
    <mergeCell ref="A44:E44"/>
    <mergeCell ref="K44:L44"/>
    <mergeCell ref="O23:S24"/>
    <mergeCell ref="T23:U24"/>
    <mergeCell ref="O40:S40"/>
    <mergeCell ref="O41:S41"/>
    <mergeCell ref="A41:E41"/>
    <mergeCell ref="K41:L41"/>
    <mergeCell ref="A48:E48"/>
    <mergeCell ref="K48:L48"/>
    <mergeCell ref="A49:E49"/>
    <mergeCell ref="K49:L49"/>
    <mergeCell ref="O49:S49"/>
    <mergeCell ref="O53:S54"/>
    <mergeCell ref="O55:S56"/>
    <mergeCell ref="V23:V24"/>
    <mergeCell ref="A45:E45"/>
    <mergeCell ref="K45:L45"/>
    <mergeCell ref="A46:E46"/>
    <mergeCell ref="K46:L46"/>
    <mergeCell ref="A47:E47"/>
    <mergeCell ref="K47:L47"/>
    <mergeCell ref="A43:E43"/>
    <mergeCell ref="K43:L43"/>
    <mergeCell ref="A52:E52"/>
    <mergeCell ref="K52:L52"/>
    <mergeCell ref="A53:E54"/>
    <mergeCell ref="F53:F54"/>
    <mergeCell ref="G53:G54"/>
    <mergeCell ref="H53:H54"/>
    <mergeCell ref="I53:I54"/>
    <mergeCell ref="A50:E50"/>
    <mergeCell ref="K50:L50"/>
    <mergeCell ref="A51:E51"/>
    <mergeCell ref="K51:L51"/>
    <mergeCell ref="A55:E56"/>
    <mergeCell ref="F55:F56"/>
    <mergeCell ref="G55:G56"/>
    <mergeCell ref="H55:H56"/>
    <mergeCell ref="I55:I56"/>
    <mergeCell ref="J55:J56"/>
    <mergeCell ref="J53:J54"/>
    <mergeCell ref="K53:L54"/>
    <mergeCell ref="M53:M54"/>
    <mergeCell ref="K55:L56"/>
    <mergeCell ref="M55:M56"/>
    <mergeCell ref="A59:E60"/>
    <mergeCell ref="F59:F60"/>
    <mergeCell ref="G59:G60"/>
    <mergeCell ref="H59:H60"/>
    <mergeCell ref="I59:I60"/>
    <mergeCell ref="J59:J60"/>
    <mergeCell ref="K59:L60"/>
    <mergeCell ref="M59:M60"/>
    <mergeCell ref="A57:E58"/>
    <mergeCell ref="F57:F58"/>
    <mergeCell ref="G57:G58"/>
    <mergeCell ref="H57:H58"/>
    <mergeCell ref="I57:I58"/>
    <mergeCell ref="J57:J58"/>
    <mergeCell ref="K57:L58"/>
    <mergeCell ref="M57:M58"/>
    <mergeCell ref="K63:L64"/>
    <mergeCell ref="M63:M64"/>
    <mergeCell ref="A63:E64"/>
    <mergeCell ref="F63:F64"/>
    <mergeCell ref="G63:G64"/>
    <mergeCell ref="H63:H64"/>
    <mergeCell ref="I63:I64"/>
    <mergeCell ref="J63:J64"/>
    <mergeCell ref="A61:E62"/>
    <mergeCell ref="F61:F62"/>
    <mergeCell ref="G61:G62"/>
    <mergeCell ref="H61:H62"/>
    <mergeCell ref="I61:I62"/>
    <mergeCell ref="J61:J62"/>
    <mergeCell ref="K61:L62"/>
    <mergeCell ref="M61:M62"/>
    <mergeCell ref="K65:L66"/>
    <mergeCell ref="M65:M66"/>
    <mergeCell ref="T65:U66"/>
    <mergeCell ref="A65:E66"/>
    <mergeCell ref="F65:F66"/>
    <mergeCell ref="G65:G66"/>
    <mergeCell ref="H65:H66"/>
    <mergeCell ref="I65:I66"/>
    <mergeCell ref="J65:J66"/>
    <mergeCell ref="O70:S71"/>
    <mergeCell ref="T70:U71"/>
    <mergeCell ref="V70:V71"/>
    <mergeCell ref="K68:L69"/>
    <mergeCell ref="M68:M69"/>
    <mergeCell ref="O68:S69"/>
    <mergeCell ref="T68:U69"/>
    <mergeCell ref="A67:E67"/>
    <mergeCell ref="K67:L67"/>
    <mergeCell ref="A68:E69"/>
    <mergeCell ref="F68:F69"/>
    <mergeCell ref="G68:G69"/>
    <mergeCell ref="H68:H69"/>
    <mergeCell ref="I68:I69"/>
    <mergeCell ref="J68:J69"/>
    <mergeCell ref="T67:U67"/>
    <mergeCell ref="O76:S76"/>
    <mergeCell ref="T76:U76"/>
    <mergeCell ref="O77:S77"/>
    <mergeCell ref="T77:U77"/>
    <mergeCell ref="O78:S78"/>
    <mergeCell ref="T78:U78"/>
    <mergeCell ref="O72:S73"/>
    <mergeCell ref="T72:U73"/>
    <mergeCell ref="V72:V73"/>
    <mergeCell ref="O74:S75"/>
    <mergeCell ref="T74:U75"/>
    <mergeCell ref="V74:V75"/>
    <mergeCell ref="O82:S82"/>
    <mergeCell ref="T82:U82"/>
    <mergeCell ref="O83:S83"/>
    <mergeCell ref="T83:U83"/>
    <mergeCell ref="O84:S84"/>
    <mergeCell ref="T84:U84"/>
    <mergeCell ref="O79:S79"/>
    <mergeCell ref="T79:U79"/>
    <mergeCell ref="O80:S80"/>
    <mergeCell ref="T80:U80"/>
    <mergeCell ref="O81:S81"/>
    <mergeCell ref="T81:U81"/>
    <mergeCell ref="V87:V88"/>
    <mergeCell ref="O89:S90"/>
    <mergeCell ref="T89:U90"/>
    <mergeCell ref="V89:V90"/>
    <mergeCell ref="O91:S92"/>
    <mergeCell ref="T91:U92"/>
    <mergeCell ref="V91:V92"/>
    <mergeCell ref="O85:S85"/>
    <mergeCell ref="T85:U85"/>
    <mergeCell ref="O86:S86"/>
    <mergeCell ref="T86:U86"/>
    <mergeCell ref="O87:S88"/>
    <mergeCell ref="T87:U88"/>
    <mergeCell ref="O96:S96"/>
    <mergeCell ref="T96:U96"/>
    <mergeCell ref="O97:S97"/>
    <mergeCell ref="T97:U97"/>
    <mergeCell ref="O98:S98"/>
    <mergeCell ref="T98:U98"/>
    <mergeCell ref="O93:S93"/>
    <mergeCell ref="T93:U93"/>
    <mergeCell ref="O94:S94"/>
    <mergeCell ref="T94:U94"/>
    <mergeCell ref="O95:S95"/>
    <mergeCell ref="T95:U95"/>
    <mergeCell ref="O103:S103"/>
    <mergeCell ref="T103:U103"/>
    <mergeCell ref="O104:S104"/>
    <mergeCell ref="T104:U104"/>
    <mergeCell ref="O99:S99"/>
    <mergeCell ref="T99:U99"/>
    <mergeCell ref="O100:S100"/>
    <mergeCell ref="T100:U100"/>
    <mergeCell ref="O101:S101"/>
    <mergeCell ref="T101:U101"/>
    <mergeCell ref="O111:S111"/>
    <mergeCell ref="T111:U111"/>
    <mergeCell ref="O25:S26"/>
    <mergeCell ref="O27:S28"/>
    <mergeCell ref="O29:S30"/>
    <mergeCell ref="O31:S32"/>
    <mergeCell ref="O33:S34"/>
    <mergeCell ref="O35:S36"/>
    <mergeCell ref="O37:S38"/>
    <mergeCell ref="O39:S39"/>
    <mergeCell ref="O108:S108"/>
    <mergeCell ref="T108:U108"/>
    <mergeCell ref="O109:S109"/>
    <mergeCell ref="T109:U109"/>
    <mergeCell ref="O110:S110"/>
    <mergeCell ref="T110:U110"/>
    <mergeCell ref="O105:S105"/>
    <mergeCell ref="T105:U105"/>
    <mergeCell ref="O106:S106"/>
    <mergeCell ref="T106:U106"/>
    <mergeCell ref="O107:S107"/>
    <mergeCell ref="T107:U107"/>
    <mergeCell ref="O102:S102"/>
    <mergeCell ref="T102:U102"/>
    <mergeCell ref="V35:V36"/>
    <mergeCell ref="V37:V38"/>
    <mergeCell ref="V53:V54"/>
    <mergeCell ref="O57:S58"/>
    <mergeCell ref="O59:S60"/>
    <mergeCell ref="O61:S62"/>
    <mergeCell ref="O63:S64"/>
    <mergeCell ref="O65:S66"/>
    <mergeCell ref="O67:S67"/>
    <mergeCell ref="O43:S43"/>
    <mergeCell ref="O44:S44"/>
    <mergeCell ref="O45:S45"/>
    <mergeCell ref="O46:S46"/>
    <mergeCell ref="O47:S47"/>
    <mergeCell ref="O48:S48"/>
    <mergeCell ref="O50:S50"/>
    <mergeCell ref="O51:S51"/>
    <mergeCell ref="O52:S52"/>
    <mergeCell ref="T41:U41"/>
    <mergeCell ref="T42:U42"/>
    <mergeCell ref="T43:U43"/>
    <mergeCell ref="T44:U44"/>
    <mergeCell ref="T45:U45"/>
    <mergeCell ref="T46:U46"/>
    <mergeCell ref="V68:V69"/>
    <mergeCell ref="T25:U26"/>
    <mergeCell ref="T27:U28"/>
    <mergeCell ref="T29:U30"/>
    <mergeCell ref="T31:U32"/>
    <mergeCell ref="T33:U34"/>
    <mergeCell ref="T35:U36"/>
    <mergeCell ref="T37:U38"/>
    <mergeCell ref="T39:U39"/>
    <mergeCell ref="V55:V56"/>
    <mergeCell ref="V57:V58"/>
    <mergeCell ref="V59:V60"/>
    <mergeCell ref="V61:V62"/>
    <mergeCell ref="V63:V64"/>
    <mergeCell ref="V65:V66"/>
    <mergeCell ref="V29:V30"/>
    <mergeCell ref="V31:V32"/>
    <mergeCell ref="V33:V34"/>
    <mergeCell ref="T53:U54"/>
    <mergeCell ref="T55:U56"/>
    <mergeCell ref="T57:U58"/>
    <mergeCell ref="T59:U60"/>
    <mergeCell ref="T61:U62"/>
    <mergeCell ref="T63:U64"/>
    <mergeCell ref="T47:U47"/>
    <mergeCell ref="T48:U48"/>
    <mergeCell ref="T49:U49"/>
    <mergeCell ref="T50:U50"/>
    <mergeCell ref="T51:U51"/>
    <mergeCell ref="T52:U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48AA-BFA1-4A69-A490-ECB3C7F241EF}">
  <dimension ref="A1:V99"/>
  <sheetViews>
    <sheetView showGridLines="0" workbookViewId="0">
      <selection activeCell="O13" sqref="O13:S13"/>
    </sheetView>
  </sheetViews>
  <sheetFormatPr baseColWidth="10" defaultRowHeight="15" x14ac:dyDescent="0.25"/>
  <cols>
    <col min="7" max="10" width="11.42578125" customWidth="1"/>
  </cols>
  <sheetData>
    <row r="1" spans="1:22" ht="17.25" thickTop="1" thickBot="1" x14ac:dyDescent="0.3">
      <c r="A1" s="52" t="s">
        <v>0</v>
      </c>
      <c r="B1" s="52"/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O1" s="54" t="s">
        <v>47</v>
      </c>
      <c r="P1" s="54"/>
      <c r="Q1" s="54"/>
      <c r="R1" s="54"/>
      <c r="S1" s="54"/>
      <c r="T1" s="54"/>
      <c r="U1" s="54"/>
      <c r="V1" s="54"/>
    </row>
    <row r="2" spans="1:22" ht="17.25" thickTop="1" thickBot="1" x14ac:dyDescent="0.3">
      <c r="A2" s="14" t="s">
        <v>1</v>
      </c>
      <c r="B2" s="55"/>
      <c r="C2" s="55"/>
      <c r="D2" s="55"/>
      <c r="E2" s="15"/>
      <c r="F2" s="14"/>
      <c r="G2" s="55"/>
      <c r="H2" s="55"/>
      <c r="I2" s="55"/>
      <c r="J2" s="55"/>
      <c r="K2" s="55"/>
      <c r="L2" s="55"/>
      <c r="M2" s="15"/>
      <c r="O2" s="14" t="s">
        <v>1</v>
      </c>
      <c r="P2" s="55"/>
      <c r="Q2" s="55"/>
      <c r="R2" s="55"/>
      <c r="S2" s="15"/>
      <c r="T2" s="14" t="s">
        <v>7</v>
      </c>
      <c r="U2" s="15"/>
      <c r="V2" s="2" t="s">
        <v>8</v>
      </c>
    </row>
    <row r="3" spans="1:22" ht="17.25" thickTop="1" thickBot="1" x14ac:dyDescent="0.3">
      <c r="A3" s="7"/>
      <c r="B3" s="1"/>
      <c r="C3" s="1"/>
      <c r="D3" s="1"/>
      <c r="E3" s="8"/>
      <c r="F3" s="6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4" t="s">
        <v>7</v>
      </c>
      <c r="L3" s="15"/>
      <c r="M3" s="2" t="s">
        <v>8</v>
      </c>
      <c r="O3" s="43" t="s">
        <v>48</v>
      </c>
      <c r="P3" s="44"/>
      <c r="Q3" s="44"/>
      <c r="R3" s="44"/>
      <c r="S3" s="45"/>
      <c r="T3" s="41"/>
      <c r="U3" s="40"/>
      <c r="V3" s="4"/>
    </row>
    <row r="4" spans="1:22" ht="15.75" customHeight="1" thickTop="1" thickBot="1" x14ac:dyDescent="0.3">
      <c r="A4" s="24" t="s">
        <v>40</v>
      </c>
      <c r="B4" s="25"/>
      <c r="C4" s="25"/>
      <c r="D4" s="25"/>
      <c r="E4" s="25"/>
      <c r="F4" s="22">
        <v>4</v>
      </c>
      <c r="G4" s="22">
        <f>19.44+57.87+52.03+61.4+26.82</f>
        <v>217.56</v>
      </c>
      <c r="H4" s="22">
        <v>1</v>
      </c>
      <c r="I4" s="22">
        <v>5.8000000000000003E-2</v>
      </c>
      <c r="J4" s="22">
        <v>7900</v>
      </c>
      <c r="K4" s="18">
        <f t="shared" ref="K4:K5" si="0">F4*G4*H4*I4*J4</f>
        <v>398743.96799999999</v>
      </c>
      <c r="L4" s="19"/>
      <c r="M4" s="22" t="s">
        <v>10</v>
      </c>
      <c r="O4" s="36" t="s">
        <v>49</v>
      </c>
      <c r="P4" s="37"/>
      <c r="Q4" s="37"/>
      <c r="R4" s="37"/>
      <c r="S4" s="38"/>
      <c r="T4" s="41">
        <v>3232.2710000000002</v>
      </c>
      <c r="U4" s="42"/>
      <c r="V4" s="4" t="s">
        <v>10</v>
      </c>
    </row>
    <row r="5" spans="1:22" ht="15.75" customHeight="1" thickTop="1" thickBot="1" x14ac:dyDescent="0.3">
      <c r="A5" s="27"/>
      <c r="B5" s="28"/>
      <c r="C5" s="28"/>
      <c r="D5" s="28"/>
      <c r="E5" s="28"/>
      <c r="F5" s="23"/>
      <c r="G5" s="23"/>
      <c r="H5" s="23"/>
      <c r="I5" s="23"/>
      <c r="J5" s="23"/>
      <c r="K5" s="20">
        <f t="shared" si="0"/>
        <v>0</v>
      </c>
      <c r="L5" s="21"/>
      <c r="M5" s="23"/>
      <c r="O5" s="36" t="s">
        <v>50</v>
      </c>
      <c r="P5" s="37"/>
      <c r="Q5" s="37"/>
      <c r="R5" s="37"/>
      <c r="S5" s="38"/>
      <c r="T5" s="41">
        <v>864</v>
      </c>
      <c r="U5" s="42"/>
      <c r="V5" s="4" t="s">
        <v>51</v>
      </c>
    </row>
    <row r="6" spans="1:22" ht="15.75" customHeight="1" thickTop="1" x14ac:dyDescent="0.25">
      <c r="A6" s="24" t="s">
        <v>41</v>
      </c>
      <c r="B6" s="25"/>
      <c r="C6" s="25"/>
      <c r="D6" s="25"/>
      <c r="E6" s="25"/>
      <c r="F6" s="22">
        <v>4</v>
      </c>
      <c r="G6" s="22">
        <f>19.44+57.87+52.03+61.4+26.82</f>
        <v>217.56</v>
      </c>
      <c r="H6" s="22">
        <v>1</v>
      </c>
      <c r="I6" s="22">
        <v>5.8000000000000003E-2</v>
      </c>
      <c r="J6" s="22">
        <v>7900</v>
      </c>
      <c r="K6" s="18">
        <f t="shared" ref="K6:K9" si="1">F6*G6*H6*I6*J6</f>
        <v>398743.96799999999</v>
      </c>
      <c r="L6" s="19"/>
      <c r="M6" s="22" t="s">
        <v>10</v>
      </c>
      <c r="O6" s="24" t="s">
        <v>52</v>
      </c>
      <c r="P6" s="25"/>
      <c r="Q6" s="25"/>
      <c r="R6" s="25"/>
      <c r="S6" s="26"/>
      <c r="T6" s="10">
        <v>4895.5479999999998</v>
      </c>
      <c r="U6" s="11"/>
      <c r="V6" s="16" t="s">
        <v>10</v>
      </c>
    </row>
    <row r="7" spans="1:22" ht="15.75" customHeight="1" thickBot="1" x14ac:dyDescent="0.3">
      <c r="A7" s="27"/>
      <c r="B7" s="28"/>
      <c r="C7" s="28"/>
      <c r="D7" s="28"/>
      <c r="E7" s="28"/>
      <c r="F7" s="23"/>
      <c r="G7" s="23"/>
      <c r="H7" s="23"/>
      <c r="I7" s="23"/>
      <c r="J7" s="23"/>
      <c r="K7" s="20">
        <f t="shared" si="1"/>
        <v>0</v>
      </c>
      <c r="L7" s="21"/>
      <c r="M7" s="23"/>
      <c r="O7" s="27"/>
      <c r="P7" s="28"/>
      <c r="Q7" s="28"/>
      <c r="R7" s="28"/>
      <c r="S7" s="29"/>
      <c r="T7" s="12"/>
      <c r="U7" s="13"/>
      <c r="V7" s="17"/>
    </row>
    <row r="8" spans="1:22" ht="15.75" customHeight="1" thickTop="1" x14ac:dyDescent="0.25">
      <c r="A8" s="24" t="s">
        <v>42</v>
      </c>
      <c r="B8" s="25"/>
      <c r="C8" s="25"/>
      <c r="D8" s="25"/>
      <c r="E8" s="26"/>
      <c r="F8" s="22">
        <v>4</v>
      </c>
      <c r="G8" s="22">
        <f>19.44+57.87+52.03+61.4+26.82</f>
        <v>217.56</v>
      </c>
      <c r="H8" s="22">
        <v>2.1</v>
      </c>
      <c r="I8" s="22">
        <v>2.5399999999999999E-2</v>
      </c>
      <c r="J8" s="22">
        <v>7900</v>
      </c>
      <c r="K8" s="18">
        <f t="shared" si="1"/>
        <v>366706.95264000003</v>
      </c>
      <c r="L8" s="19"/>
      <c r="M8" s="22" t="s">
        <v>10</v>
      </c>
      <c r="O8" s="24" t="s">
        <v>53</v>
      </c>
      <c r="P8" s="25"/>
      <c r="Q8" s="25"/>
      <c r="R8" s="25"/>
      <c r="S8" s="26"/>
      <c r="T8" s="10">
        <v>219.73</v>
      </c>
      <c r="U8" s="11"/>
      <c r="V8" s="16" t="s">
        <v>10</v>
      </c>
    </row>
    <row r="9" spans="1:22" ht="17.25" customHeight="1" thickBot="1" x14ac:dyDescent="0.3">
      <c r="A9" s="27"/>
      <c r="B9" s="28"/>
      <c r="C9" s="28"/>
      <c r="D9" s="28"/>
      <c r="E9" s="29"/>
      <c r="F9" s="23"/>
      <c r="G9" s="23"/>
      <c r="H9" s="23"/>
      <c r="I9" s="23"/>
      <c r="J9" s="23"/>
      <c r="K9" s="20">
        <f t="shared" si="1"/>
        <v>0</v>
      </c>
      <c r="L9" s="21"/>
      <c r="M9" s="23"/>
      <c r="O9" s="27"/>
      <c r="P9" s="28"/>
      <c r="Q9" s="28"/>
      <c r="R9" s="28"/>
      <c r="S9" s="29"/>
      <c r="T9" s="12"/>
      <c r="U9" s="13"/>
      <c r="V9" s="17"/>
    </row>
    <row r="10" spans="1:22" ht="15.75" customHeight="1" thickTop="1" thickBot="1" x14ac:dyDescent="0.3">
      <c r="A10" s="24" t="s">
        <v>37</v>
      </c>
      <c r="B10" s="25"/>
      <c r="C10" s="25"/>
      <c r="D10" s="25"/>
      <c r="E10" s="26"/>
      <c r="F10" s="22">
        <f>G8/0.4*5*4+45*11/0.4*2</f>
        <v>13353</v>
      </c>
      <c r="G10" s="22">
        <v>0.13</v>
      </c>
      <c r="H10" s="22">
        <v>1</v>
      </c>
      <c r="I10" s="22">
        <f>2.85/10000</f>
        <v>2.8499999999999999E-4</v>
      </c>
      <c r="J10" s="22">
        <v>7900</v>
      </c>
      <c r="K10" s="18">
        <f t="shared" ref="K10:K11" si="2">F10*G10*H10*I10*J10</f>
        <v>3908.3563349999999</v>
      </c>
      <c r="L10" s="19"/>
      <c r="M10" s="22" t="s">
        <v>10</v>
      </c>
      <c r="O10" s="43" t="s">
        <v>54</v>
      </c>
      <c r="P10" s="44"/>
      <c r="Q10" s="44"/>
      <c r="R10" s="44"/>
      <c r="S10" s="45"/>
      <c r="T10" s="41"/>
      <c r="U10" s="42"/>
      <c r="V10" s="4"/>
    </row>
    <row r="11" spans="1:22" ht="17.25" customHeight="1" thickTop="1" thickBot="1" x14ac:dyDescent="0.3">
      <c r="A11" s="27"/>
      <c r="B11" s="28"/>
      <c r="C11" s="28"/>
      <c r="D11" s="28"/>
      <c r="E11" s="29"/>
      <c r="F11" s="23"/>
      <c r="G11" s="23"/>
      <c r="H11" s="23"/>
      <c r="I11" s="23"/>
      <c r="J11" s="23"/>
      <c r="K11" s="20">
        <f t="shared" si="2"/>
        <v>0</v>
      </c>
      <c r="L11" s="21"/>
      <c r="M11" s="23"/>
      <c r="O11" s="36" t="s">
        <v>55</v>
      </c>
      <c r="P11" s="37"/>
      <c r="Q11" s="37"/>
      <c r="R11" s="37"/>
      <c r="S11" s="38"/>
      <c r="T11" s="41">
        <v>14432.932000000001</v>
      </c>
      <c r="U11" s="42"/>
      <c r="V11" s="4" t="s">
        <v>10</v>
      </c>
    </row>
    <row r="12" spans="1:22" ht="15.75" customHeight="1" thickTop="1" thickBot="1" x14ac:dyDescent="0.3">
      <c r="A12" s="24" t="s">
        <v>38</v>
      </c>
      <c r="B12" s="25"/>
      <c r="C12" s="25"/>
      <c r="D12" s="25"/>
      <c r="E12" s="26"/>
      <c r="F12" s="22">
        <v>2</v>
      </c>
      <c r="G12" s="22">
        <f>19.44+57.87+52.03+61.4+26.82</f>
        <v>217.56</v>
      </c>
      <c r="H12" s="22">
        <v>1</v>
      </c>
      <c r="I12" s="22">
        <v>1</v>
      </c>
      <c r="J12" s="22">
        <v>59.8</v>
      </c>
      <c r="K12" s="18">
        <f t="shared" ref="K12:K13" si="3">F12*G12*H12*I12*J12</f>
        <v>26020.175999999999</v>
      </c>
      <c r="L12" s="19"/>
      <c r="M12" s="22" t="s">
        <v>10</v>
      </c>
      <c r="O12" s="36" t="s">
        <v>56</v>
      </c>
      <c r="P12" s="37"/>
      <c r="Q12" s="37"/>
      <c r="R12" s="37"/>
      <c r="S12" s="38"/>
      <c r="T12" s="41">
        <v>423.00700000000001</v>
      </c>
      <c r="U12" s="42"/>
      <c r="V12" s="4" t="s">
        <v>10</v>
      </c>
    </row>
    <row r="13" spans="1:22" ht="17.25" customHeight="1" thickTop="1" thickBot="1" x14ac:dyDescent="0.3">
      <c r="A13" s="27"/>
      <c r="B13" s="28"/>
      <c r="C13" s="28"/>
      <c r="D13" s="28"/>
      <c r="E13" s="29"/>
      <c r="F13" s="23"/>
      <c r="G13" s="23"/>
      <c r="H13" s="23"/>
      <c r="I13" s="23"/>
      <c r="J13" s="23"/>
      <c r="K13" s="20">
        <f t="shared" si="3"/>
        <v>0</v>
      </c>
      <c r="L13" s="21"/>
      <c r="M13" s="23"/>
      <c r="O13" s="43" t="s">
        <v>57</v>
      </c>
      <c r="P13" s="44"/>
      <c r="Q13" s="44"/>
      <c r="R13" s="44"/>
      <c r="S13" s="45"/>
      <c r="T13" s="41"/>
      <c r="U13" s="42"/>
      <c r="V13" s="4"/>
    </row>
    <row r="14" spans="1:22" ht="15.75" customHeight="1" thickTop="1" thickBot="1" x14ac:dyDescent="0.3">
      <c r="A14" s="24" t="s">
        <v>43</v>
      </c>
      <c r="B14" s="25"/>
      <c r="C14" s="25"/>
      <c r="D14" s="25"/>
      <c r="E14" s="26"/>
      <c r="F14" s="22">
        <v>1</v>
      </c>
      <c r="G14" s="22">
        <f>14.78+12.06+15.52+17.35</f>
        <v>59.71</v>
      </c>
      <c r="H14" s="22">
        <v>1</v>
      </c>
      <c r="I14" s="22">
        <v>1</v>
      </c>
      <c r="J14" s="22">
        <v>59.8</v>
      </c>
      <c r="K14" s="18">
        <f t="shared" ref="K14:K15" si="4">F14*G14*H14*I14*J14</f>
        <v>3570.6579999999999</v>
      </c>
      <c r="L14" s="19"/>
      <c r="M14" s="22" t="s">
        <v>10</v>
      </c>
      <c r="O14" s="36" t="s">
        <v>55</v>
      </c>
      <c r="P14" s="37"/>
      <c r="Q14" s="37"/>
      <c r="R14" s="37"/>
      <c r="S14" s="38"/>
      <c r="T14" s="41">
        <v>63.381999999999998</v>
      </c>
      <c r="U14" s="42"/>
      <c r="V14" s="4" t="s">
        <v>58</v>
      </c>
    </row>
    <row r="15" spans="1:22" ht="17.25" customHeight="1" thickTop="1" thickBot="1" x14ac:dyDescent="0.3">
      <c r="A15" s="27"/>
      <c r="B15" s="28"/>
      <c r="C15" s="28"/>
      <c r="D15" s="28"/>
      <c r="E15" s="29"/>
      <c r="F15" s="23"/>
      <c r="G15" s="23"/>
      <c r="H15" s="23"/>
      <c r="I15" s="23"/>
      <c r="J15" s="23"/>
      <c r="K15" s="20">
        <f t="shared" si="4"/>
        <v>0</v>
      </c>
      <c r="L15" s="21"/>
      <c r="M15" s="23"/>
      <c r="O15" s="36" t="s">
        <v>56</v>
      </c>
      <c r="P15" s="37"/>
      <c r="Q15" s="37"/>
      <c r="R15" s="37"/>
      <c r="S15" s="38"/>
      <c r="T15" s="41">
        <v>1.948</v>
      </c>
      <c r="U15" s="42"/>
      <c r="V15" s="4" t="s">
        <v>58</v>
      </c>
    </row>
    <row r="16" spans="1:22" ht="15.75" customHeight="1" thickTop="1" thickBot="1" x14ac:dyDescent="0.3">
      <c r="A16" s="24" t="s">
        <v>39</v>
      </c>
      <c r="B16" s="25"/>
      <c r="C16" s="25"/>
      <c r="D16" s="25"/>
      <c r="E16" s="26"/>
      <c r="F16" s="22">
        <v>10</v>
      </c>
      <c r="G16" s="22">
        <f>19.44+57.87+52.03+61.4+26.82</f>
        <v>217.56</v>
      </c>
      <c r="H16" s="22">
        <v>1</v>
      </c>
      <c r="I16" s="22">
        <v>1</v>
      </c>
      <c r="J16" s="22">
        <f>9.82</f>
        <v>9.82</v>
      </c>
      <c r="K16" s="18">
        <f t="shared" ref="K16:K17" si="5">F16*G16*H16*I16*J16</f>
        <v>21364.392</v>
      </c>
      <c r="L16" s="19"/>
      <c r="M16" s="22" t="s">
        <v>10</v>
      </c>
      <c r="O16" s="43" t="s">
        <v>59</v>
      </c>
      <c r="P16" s="44"/>
      <c r="Q16" s="44"/>
      <c r="R16" s="44"/>
      <c r="S16" s="45"/>
      <c r="T16" s="41"/>
      <c r="U16" s="40"/>
      <c r="V16" s="4"/>
    </row>
    <row r="17" spans="1:22" ht="17.25" customHeight="1" thickTop="1" thickBot="1" x14ac:dyDescent="0.3">
      <c r="A17" s="27"/>
      <c r="B17" s="28"/>
      <c r="C17" s="28"/>
      <c r="D17" s="28"/>
      <c r="E17" s="29"/>
      <c r="F17" s="23"/>
      <c r="G17" s="23"/>
      <c r="H17" s="23"/>
      <c r="I17" s="23"/>
      <c r="J17" s="23"/>
      <c r="K17" s="20">
        <f t="shared" si="5"/>
        <v>0</v>
      </c>
      <c r="L17" s="21"/>
      <c r="M17" s="23"/>
      <c r="O17" s="36" t="s">
        <v>60</v>
      </c>
      <c r="P17" s="37"/>
      <c r="Q17" s="37"/>
      <c r="R17" s="37"/>
      <c r="S17" s="38"/>
      <c r="T17" s="41">
        <v>89.6</v>
      </c>
      <c r="U17" s="42"/>
      <c r="V17" s="4" t="s">
        <v>58</v>
      </c>
    </row>
    <row r="18" spans="1:22" ht="17.25" customHeight="1" thickTop="1" thickBot="1" x14ac:dyDescent="0.3">
      <c r="A18" s="30" t="s">
        <v>24</v>
      </c>
      <c r="B18" s="31"/>
      <c r="C18" s="31"/>
      <c r="D18" s="31"/>
      <c r="E18" s="32"/>
      <c r="F18" s="2" t="s">
        <v>2</v>
      </c>
      <c r="G18" s="1" t="s">
        <v>3</v>
      </c>
      <c r="H18" s="1" t="s">
        <v>4</v>
      </c>
      <c r="I18" s="1" t="s">
        <v>5</v>
      </c>
      <c r="J18" s="1" t="s">
        <v>6</v>
      </c>
      <c r="K18" s="14" t="s">
        <v>7</v>
      </c>
      <c r="L18" s="15"/>
      <c r="M18" s="2" t="s">
        <v>8</v>
      </c>
      <c r="O18" s="36" t="s">
        <v>61</v>
      </c>
      <c r="P18" s="37"/>
      <c r="Q18" s="37"/>
      <c r="R18" s="37"/>
      <c r="S18" s="38"/>
      <c r="T18" s="41">
        <v>22</v>
      </c>
      <c r="U18" s="42"/>
      <c r="V18" s="4" t="s">
        <v>62</v>
      </c>
    </row>
    <row r="19" spans="1:22" ht="17.25" customHeight="1" thickTop="1" thickBot="1" x14ac:dyDescent="0.3">
      <c r="A19" s="33" t="s">
        <v>9</v>
      </c>
      <c r="B19" s="34"/>
      <c r="C19" s="34"/>
      <c r="D19" s="34"/>
      <c r="E19" s="35"/>
      <c r="F19" s="5">
        <v>45</v>
      </c>
      <c r="G19" s="5">
        <v>1.44</v>
      </c>
      <c r="H19" s="5">
        <v>1</v>
      </c>
      <c r="I19" s="5">
        <v>1</v>
      </c>
      <c r="J19" s="5">
        <v>59.8</v>
      </c>
      <c r="K19" s="10">
        <f t="shared" ref="K19:K30" si="6">F19*G19*H19*I19*J19</f>
        <v>3875.0399999999995</v>
      </c>
      <c r="L19" s="11"/>
      <c r="M19" s="3" t="s">
        <v>10</v>
      </c>
      <c r="O19" s="43" t="s">
        <v>54</v>
      </c>
      <c r="P19" s="44"/>
      <c r="Q19" s="44"/>
      <c r="R19" s="44"/>
      <c r="S19" s="45"/>
      <c r="T19" s="41"/>
      <c r="U19" s="42"/>
      <c r="V19" s="4"/>
    </row>
    <row r="20" spans="1:22" ht="17.25" customHeight="1" thickTop="1" thickBot="1" x14ac:dyDescent="0.3">
      <c r="A20" s="33" t="s">
        <v>11</v>
      </c>
      <c r="B20" s="34"/>
      <c r="C20" s="34"/>
      <c r="D20" s="34"/>
      <c r="E20" s="35"/>
      <c r="F20" s="5">
        <f>45*3</f>
        <v>135</v>
      </c>
      <c r="G20" s="5">
        <v>2.68</v>
      </c>
      <c r="H20" s="5">
        <v>1</v>
      </c>
      <c r="I20" s="5">
        <v>1</v>
      </c>
      <c r="J20" s="5">
        <v>59.8</v>
      </c>
      <c r="K20" s="10">
        <f t="shared" si="6"/>
        <v>21635.64</v>
      </c>
      <c r="L20" s="11"/>
      <c r="M20" s="3" t="s">
        <v>10</v>
      </c>
      <c r="O20" s="36" t="s">
        <v>63</v>
      </c>
      <c r="P20" s="37"/>
      <c r="Q20" s="37"/>
      <c r="R20" s="37"/>
      <c r="S20" s="38"/>
      <c r="T20" s="41">
        <v>66540.95</v>
      </c>
      <c r="U20" s="42"/>
      <c r="V20" s="4" t="s">
        <v>10</v>
      </c>
    </row>
    <row r="21" spans="1:22" ht="17.25" customHeight="1" thickTop="1" thickBot="1" x14ac:dyDescent="0.3">
      <c r="A21" s="33" t="s">
        <v>12</v>
      </c>
      <c r="B21" s="34"/>
      <c r="C21" s="34"/>
      <c r="D21" s="34"/>
      <c r="E21" s="35"/>
      <c r="F21" s="5">
        <v>45</v>
      </c>
      <c r="G21" s="5">
        <v>1.44</v>
      </c>
      <c r="H21" s="5">
        <v>1</v>
      </c>
      <c r="I21" s="5">
        <v>1</v>
      </c>
      <c r="J21" s="5">
        <v>59.8</v>
      </c>
      <c r="K21" s="10">
        <f t="shared" si="6"/>
        <v>3875.0399999999995</v>
      </c>
      <c r="L21" s="11"/>
      <c r="M21" s="3" t="s">
        <v>10</v>
      </c>
      <c r="O21" s="43" t="s">
        <v>57</v>
      </c>
      <c r="P21" s="44"/>
      <c r="Q21" s="44"/>
      <c r="R21" s="44"/>
      <c r="S21" s="45"/>
      <c r="T21" s="41"/>
      <c r="U21" s="42"/>
      <c r="V21" s="4"/>
    </row>
    <row r="22" spans="1:22" ht="17.25" customHeight="1" thickTop="1" thickBot="1" x14ac:dyDescent="0.3">
      <c r="A22" s="33" t="s">
        <v>13</v>
      </c>
      <c r="B22" s="34"/>
      <c r="C22" s="34"/>
      <c r="D22" s="34"/>
      <c r="E22" s="35"/>
      <c r="F22" s="5">
        <f>45*4</f>
        <v>180</v>
      </c>
      <c r="G22" s="5">
        <v>0.45</v>
      </c>
      <c r="H22" s="5">
        <v>1.907</v>
      </c>
      <c r="I22" s="5">
        <f>3/8*0.0254</f>
        <v>9.5249999999999987E-3</v>
      </c>
      <c r="J22" s="5">
        <v>7900</v>
      </c>
      <c r="K22" s="10">
        <f t="shared" si="6"/>
        <v>11623.255582499998</v>
      </c>
      <c r="L22" s="11"/>
      <c r="M22" s="3" t="s">
        <v>10</v>
      </c>
      <c r="O22" s="36" t="s">
        <v>63</v>
      </c>
      <c r="P22" s="37"/>
      <c r="Q22" s="37"/>
      <c r="R22" s="37"/>
      <c r="S22" s="38"/>
      <c r="T22" s="41">
        <v>510.34100000000001</v>
      </c>
      <c r="U22" s="42"/>
      <c r="V22" s="4" t="s">
        <v>58</v>
      </c>
    </row>
    <row r="23" spans="1:22" ht="17.25" customHeight="1" thickTop="1" thickBot="1" x14ac:dyDescent="0.3">
      <c r="A23" s="33" t="s">
        <v>14</v>
      </c>
      <c r="B23" s="34"/>
      <c r="C23" s="34"/>
      <c r="D23" s="34"/>
      <c r="E23" s="35"/>
      <c r="F23" s="5">
        <f>45*4</f>
        <v>180</v>
      </c>
      <c r="G23" s="5">
        <v>0.45</v>
      </c>
      <c r="H23" s="5">
        <v>1.87</v>
      </c>
      <c r="I23" s="5">
        <v>9.5250000000000005E-3</v>
      </c>
      <c r="J23" s="5">
        <v>7900</v>
      </c>
      <c r="K23" s="10">
        <f t="shared" si="6"/>
        <v>11397.738825</v>
      </c>
      <c r="L23" s="11"/>
      <c r="M23" s="3" t="s">
        <v>10</v>
      </c>
      <c r="O23" s="46" t="s">
        <v>64</v>
      </c>
      <c r="P23" s="47"/>
      <c r="Q23" s="47"/>
      <c r="R23" s="47"/>
      <c r="S23" s="48"/>
      <c r="T23" s="10"/>
      <c r="U23" s="11"/>
      <c r="V23" s="16"/>
    </row>
    <row r="24" spans="1:22" ht="17.25" customHeight="1" thickTop="1" thickBot="1" x14ac:dyDescent="0.3">
      <c r="A24" s="33" t="s">
        <v>15</v>
      </c>
      <c r="B24" s="34"/>
      <c r="C24" s="34"/>
      <c r="D24" s="34"/>
      <c r="E24" s="35"/>
      <c r="F24" s="5">
        <f>45*3</f>
        <v>135</v>
      </c>
      <c r="G24" s="5">
        <v>0.4</v>
      </c>
      <c r="H24" s="5">
        <v>0.4</v>
      </c>
      <c r="I24" s="5">
        <v>9.5250000000000005E-3</v>
      </c>
      <c r="J24" s="5">
        <v>7900</v>
      </c>
      <c r="K24" s="10">
        <f t="shared" si="6"/>
        <v>1625.3460000000002</v>
      </c>
      <c r="L24" s="11"/>
      <c r="M24" s="4" t="s">
        <v>10</v>
      </c>
      <c r="O24" s="49"/>
      <c r="P24" s="50"/>
      <c r="Q24" s="50"/>
      <c r="R24" s="50"/>
      <c r="S24" s="51"/>
      <c r="T24" s="12"/>
      <c r="U24" s="13"/>
      <c r="V24" s="17"/>
    </row>
    <row r="25" spans="1:22" ht="17.25" customHeight="1" thickTop="1" thickBot="1" x14ac:dyDescent="0.3">
      <c r="A25" s="33" t="s">
        <v>16</v>
      </c>
      <c r="B25" s="34"/>
      <c r="C25" s="34"/>
      <c r="D25" s="34"/>
      <c r="E25" s="35"/>
      <c r="F25" s="5">
        <f>45*16</f>
        <v>720</v>
      </c>
      <c r="G25" s="5">
        <v>0.45</v>
      </c>
      <c r="H25" s="5">
        <v>2.1</v>
      </c>
      <c r="I25" s="5">
        <v>9.5250000000000005E-3</v>
      </c>
      <c r="J25" s="5">
        <v>7900</v>
      </c>
      <c r="K25" s="10">
        <f t="shared" si="6"/>
        <v>51198.398999999998</v>
      </c>
      <c r="L25" s="11"/>
      <c r="M25" s="3" t="s">
        <v>10</v>
      </c>
      <c r="O25" s="24" t="s">
        <v>34</v>
      </c>
      <c r="P25" s="25"/>
      <c r="Q25" s="25"/>
      <c r="R25" s="25"/>
      <c r="S25" s="26"/>
      <c r="T25" s="10">
        <v>350473.46567599999</v>
      </c>
      <c r="U25" s="11"/>
      <c r="V25" s="16" t="s">
        <v>10</v>
      </c>
    </row>
    <row r="26" spans="1:22" ht="17.25" customHeight="1" thickTop="1" thickBot="1" x14ac:dyDescent="0.3">
      <c r="A26" s="33" t="s">
        <v>17</v>
      </c>
      <c r="B26" s="34"/>
      <c r="C26" s="34"/>
      <c r="D26" s="34"/>
      <c r="E26" s="35"/>
      <c r="F26" s="5">
        <f>44*16</f>
        <v>704</v>
      </c>
      <c r="G26" s="5">
        <v>0.45</v>
      </c>
      <c r="H26" s="5">
        <v>2.1</v>
      </c>
      <c r="I26" s="5">
        <v>9.5250000000000005E-3</v>
      </c>
      <c r="J26" s="5">
        <v>7900</v>
      </c>
      <c r="K26" s="10">
        <f t="shared" si="6"/>
        <v>50060.656800000004</v>
      </c>
      <c r="L26" s="11"/>
      <c r="M26" s="3" t="s">
        <v>10</v>
      </c>
      <c r="O26" s="27"/>
      <c r="P26" s="28"/>
      <c r="Q26" s="28"/>
      <c r="R26" s="28"/>
      <c r="S26" s="29"/>
      <c r="T26" s="12"/>
      <c r="U26" s="13"/>
      <c r="V26" s="17"/>
    </row>
    <row r="27" spans="1:22" ht="17.25" customHeight="1" thickTop="1" thickBot="1" x14ac:dyDescent="0.3">
      <c r="A27" s="33" t="s">
        <v>32</v>
      </c>
      <c r="B27" s="34"/>
      <c r="C27" s="34"/>
      <c r="D27" s="34"/>
      <c r="E27" s="35"/>
      <c r="F27" s="5">
        <f>23*4*3</f>
        <v>276</v>
      </c>
      <c r="G27" s="5">
        <v>0.6</v>
      </c>
      <c r="H27" s="5">
        <v>0.45</v>
      </c>
      <c r="I27" s="5">
        <v>9.5250000000000005E-3</v>
      </c>
      <c r="J27" s="5">
        <v>7900</v>
      </c>
      <c r="K27" s="10">
        <f t="shared" si="6"/>
        <v>5607.4436999999998</v>
      </c>
      <c r="L27" s="11"/>
      <c r="M27" s="3" t="s">
        <v>10</v>
      </c>
      <c r="O27" s="24" t="s">
        <v>35</v>
      </c>
      <c r="P27" s="25"/>
      <c r="Q27" s="25"/>
      <c r="R27" s="25"/>
      <c r="S27" s="26"/>
      <c r="T27" s="10">
        <v>350473.46567599999</v>
      </c>
      <c r="U27" s="11"/>
      <c r="V27" s="16" t="s">
        <v>10</v>
      </c>
    </row>
    <row r="28" spans="1:22" ht="17.25" customHeight="1" thickTop="1" thickBot="1" x14ac:dyDescent="0.3">
      <c r="A28" s="33" t="s">
        <v>19</v>
      </c>
      <c r="B28" s="34"/>
      <c r="C28" s="34"/>
      <c r="D28" s="34"/>
      <c r="E28" s="35"/>
      <c r="F28" s="5">
        <f>23*3*2</f>
        <v>138</v>
      </c>
      <c r="G28" s="5">
        <v>0.15</v>
      </c>
      <c r="H28" s="5">
        <v>0.25</v>
      </c>
      <c r="I28" s="5">
        <v>9.5250000000000005E-3</v>
      </c>
      <c r="J28" s="5">
        <v>7900</v>
      </c>
      <c r="K28" s="10">
        <f t="shared" si="6"/>
        <v>389.40581249999997</v>
      </c>
      <c r="L28" s="11"/>
      <c r="M28" s="4" t="s">
        <v>10</v>
      </c>
      <c r="O28" s="27"/>
      <c r="P28" s="28"/>
      <c r="Q28" s="28"/>
      <c r="R28" s="28"/>
      <c r="S28" s="29"/>
      <c r="T28" s="12"/>
      <c r="U28" s="13"/>
      <c r="V28" s="17"/>
    </row>
    <row r="29" spans="1:22" ht="17.25" customHeight="1" thickTop="1" thickBot="1" x14ac:dyDescent="0.3">
      <c r="A29" s="33" t="s">
        <v>20</v>
      </c>
      <c r="B29" s="34"/>
      <c r="C29" s="34"/>
      <c r="D29" s="34"/>
      <c r="E29" s="35"/>
      <c r="F29" s="5">
        <f>23*3*1</f>
        <v>69</v>
      </c>
      <c r="G29" s="5">
        <v>0.15</v>
      </c>
      <c r="H29" s="5">
        <v>0.3</v>
      </c>
      <c r="I29" s="5">
        <v>9.5250000000000005E-3</v>
      </c>
      <c r="J29" s="5">
        <v>7900</v>
      </c>
      <c r="K29" s="10">
        <f t="shared" si="6"/>
        <v>233.64348749999999</v>
      </c>
      <c r="L29" s="11"/>
      <c r="M29" s="4" t="s">
        <v>10</v>
      </c>
      <c r="O29" s="24" t="s">
        <v>36</v>
      </c>
      <c r="P29" s="25"/>
      <c r="Q29" s="25"/>
      <c r="R29" s="25"/>
      <c r="S29" s="26"/>
      <c r="T29" s="10">
        <v>367997.13895980001</v>
      </c>
      <c r="U29" s="11"/>
      <c r="V29" s="16" t="s">
        <v>10</v>
      </c>
    </row>
    <row r="30" spans="1:22" ht="17.25" customHeight="1" thickTop="1" thickBot="1" x14ac:dyDescent="0.3">
      <c r="A30" s="33" t="s">
        <v>21</v>
      </c>
      <c r="B30" s="34"/>
      <c r="C30" s="34"/>
      <c r="D30" s="34"/>
      <c r="E30" s="35"/>
      <c r="F30" s="5">
        <f>23*3*1</f>
        <v>69</v>
      </c>
      <c r="G30" s="5">
        <v>0.35</v>
      </c>
      <c r="H30" s="5">
        <v>0.8</v>
      </c>
      <c r="I30" s="5">
        <v>1.2700000000000001E-3</v>
      </c>
      <c r="J30" s="5">
        <v>7900</v>
      </c>
      <c r="K30" s="10">
        <f t="shared" si="6"/>
        <v>193.83756000000002</v>
      </c>
      <c r="L30" s="11"/>
      <c r="M30" s="4" t="s">
        <v>10</v>
      </c>
      <c r="O30" s="27"/>
      <c r="P30" s="28"/>
      <c r="Q30" s="28"/>
      <c r="R30" s="28"/>
      <c r="S30" s="29"/>
      <c r="T30" s="12"/>
      <c r="U30" s="13"/>
      <c r="V30" s="17"/>
    </row>
    <row r="31" spans="1:22" ht="17.25" customHeight="1" thickTop="1" thickBot="1" x14ac:dyDescent="0.3">
      <c r="A31" s="30" t="s">
        <v>23</v>
      </c>
      <c r="B31" s="31"/>
      <c r="C31" s="31"/>
      <c r="D31" s="31"/>
      <c r="E31" s="32"/>
      <c r="F31" s="2" t="s">
        <v>2</v>
      </c>
      <c r="G31" s="1" t="s">
        <v>3</v>
      </c>
      <c r="H31" s="1" t="s">
        <v>4</v>
      </c>
      <c r="I31" s="1" t="s">
        <v>5</v>
      </c>
      <c r="J31" s="1" t="s">
        <v>6</v>
      </c>
      <c r="K31" s="14" t="s">
        <v>7</v>
      </c>
      <c r="L31" s="15"/>
      <c r="M31" s="2" t="s">
        <v>8</v>
      </c>
      <c r="O31" s="24" t="s">
        <v>65</v>
      </c>
      <c r="P31" s="25"/>
      <c r="Q31" s="25"/>
      <c r="R31" s="25"/>
      <c r="S31" s="26"/>
      <c r="T31" s="10">
        <v>26239.040000000001</v>
      </c>
      <c r="U31" s="11"/>
      <c r="V31" s="16" t="s">
        <v>10</v>
      </c>
    </row>
    <row r="32" spans="1:22" ht="16.5" customHeight="1" thickTop="1" thickBot="1" x14ac:dyDescent="0.3">
      <c r="A32" s="24" t="s">
        <v>25</v>
      </c>
      <c r="B32" s="25"/>
      <c r="C32" s="25"/>
      <c r="D32" s="25"/>
      <c r="E32" s="26"/>
      <c r="F32" s="22">
        <f>45*3*2</f>
        <v>270</v>
      </c>
      <c r="G32" s="22">
        <v>2.9</v>
      </c>
      <c r="H32" s="22">
        <v>1</v>
      </c>
      <c r="I32" s="22">
        <v>1</v>
      </c>
      <c r="J32" s="22">
        <f>9.82</f>
        <v>9.82</v>
      </c>
      <c r="K32" s="10">
        <f t="shared" ref="K32:K33" si="7">F32*G32*H32*I32*J32</f>
        <v>7689.06</v>
      </c>
      <c r="L32" s="11"/>
      <c r="M32" s="16" t="s">
        <v>10</v>
      </c>
      <c r="O32" s="27"/>
      <c r="P32" s="28"/>
      <c r="Q32" s="28"/>
      <c r="R32" s="28"/>
      <c r="S32" s="29"/>
      <c r="T32" s="12"/>
      <c r="U32" s="13"/>
      <c r="V32" s="17"/>
    </row>
    <row r="33" spans="1:22" ht="15.75" customHeight="1" thickTop="1" thickBot="1" x14ac:dyDescent="0.3">
      <c r="A33" s="27"/>
      <c r="B33" s="28"/>
      <c r="C33" s="28"/>
      <c r="D33" s="28"/>
      <c r="E33" s="29"/>
      <c r="F33" s="23"/>
      <c r="G33" s="23"/>
      <c r="H33" s="23"/>
      <c r="I33" s="23"/>
      <c r="J33" s="23"/>
      <c r="K33" s="12">
        <f t="shared" si="7"/>
        <v>0</v>
      </c>
      <c r="L33" s="13"/>
      <c r="M33" s="17"/>
      <c r="O33" s="24" t="s">
        <v>37</v>
      </c>
      <c r="P33" s="25"/>
      <c r="Q33" s="25"/>
      <c r="R33" s="25"/>
      <c r="S33" s="26"/>
      <c r="T33" s="10">
        <v>13895</v>
      </c>
      <c r="U33" s="11"/>
      <c r="V33" s="16" t="s">
        <v>51</v>
      </c>
    </row>
    <row r="34" spans="1:22" ht="16.5" customHeight="1" thickTop="1" thickBot="1" x14ac:dyDescent="0.3">
      <c r="A34" s="24" t="s">
        <v>26</v>
      </c>
      <c r="B34" s="25"/>
      <c r="C34" s="25"/>
      <c r="D34" s="25"/>
      <c r="E34" s="26"/>
      <c r="F34" s="22">
        <f>45*3*2</f>
        <v>270</v>
      </c>
      <c r="G34" s="22">
        <v>1.31</v>
      </c>
      <c r="H34" s="22">
        <v>1</v>
      </c>
      <c r="I34" s="22">
        <v>1</v>
      </c>
      <c r="J34" s="22">
        <f>9.82</f>
        <v>9.82</v>
      </c>
      <c r="K34" s="10">
        <f t="shared" ref="K34:K45" si="8">F34*G34*H34*I34*J34</f>
        <v>3473.3339999999998</v>
      </c>
      <c r="L34" s="11"/>
      <c r="M34" s="16" t="s">
        <v>10</v>
      </c>
      <c r="O34" s="27"/>
      <c r="P34" s="28"/>
      <c r="Q34" s="28"/>
      <c r="R34" s="28"/>
      <c r="S34" s="29"/>
      <c r="T34" s="12"/>
      <c r="U34" s="13"/>
      <c r="V34" s="17"/>
    </row>
    <row r="35" spans="1:22" ht="15.75" customHeight="1" thickTop="1" thickBot="1" x14ac:dyDescent="0.3">
      <c r="A35" s="27"/>
      <c r="B35" s="28"/>
      <c r="C35" s="28"/>
      <c r="D35" s="28"/>
      <c r="E35" s="29"/>
      <c r="F35" s="23"/>
      <c r="G35" s="23"/>
      <c r="H35" s="23"/>
      <c r="I35" s="23"/>
      <c r="J35" s="23"/>
      <c r="K35" s="12">
        <f t="shared" si="8"/>
        <v>0</v>
      </c>
      <c r="L35" s="13"/>
      <c r="M35" s="17"/>
      <c r="O35" s="24" t="s">
        <v>39</v>
      </c>
      <c r="P35" s="25"/>
      <c r="Q35" s="25"/>
      <c r="R35" s="25"/>
      <c r="S35" s="26"/>
      <c r="T35" s="10">
        <v>4134.32</v>
      </c>
      <c r="U35" s="11"/>
      <c r="V35" s="16" t="s">
        <v>51</v>
      </c>
    </row>
    <row r="36" spans="1:22" ht="16.5" customHeight="1" thickTop="1" thickBot="1" x14ac:dyDescent="0.3">
      <c r="A36" s="24" t="s">
        <v>27</v>
      </c>
      <c r="B36" s="25"/>
      <c r="C36" s="25"/>
      <c r="D36" s="25"/>
      <c r="E36" s="26"/>
      <c r="F36" s="22">
        <f>45*3*2</f>
        <v>270</v>
      </c>
      <c r="G36" s="22">
        <v>1.32</v>
      </c>
      <c r="H36" s="22">
        <v>1</v>
      </c>
      <c r="I36" s="22">
        <v>1</v>
      </c>
      <c r="J36" s="22">
        <f>9.82</f>
        <v>9.82</v>
      </c>
      <c r="K36" s="10">
        <f t="shared" si="8"/>
        <v>3499.8480000000004</v>
      </c>
      <c r="L36" s="11"/>
      <c r="M36" s="16" t="s">
        <v>10</v>
      </c>
      <c r="O36" s="27"/>
      <c r="P36" s="28"/>
      <c r="Q36" s="28"/>
      <c r="R36" s="28"/>
      <c r="S36" s="29"/>
      <c r="T36" s="12"/>
      <c r="U36" s="13"/>
      <c r="V36" s="17"/>
    </row>
    <row r="37" spans="1:22" ht="15.75" customHeight="1" thickTop="1" thickBot="1" x14ac:dyDescent="0.3">
      <c r="A37" s="27"/>
      <c r="B37" s="28"/>
      <c r="C37" s="28"/>
      <c r="D37" s="28"/>
      <c r="E37" s="29"/>
      <c r="F37" s="23"/>
      <c r="G37" s="23"/>
      <c r="H37" s="23"/>
      <c r="I37" s="23"/>
      <c r="J37" s="23"/>
      <c r="K37" s="12">
        <f t="shared" si="8"/>
        <v>0</v>
      </c>
      <c r="L37" s="13"/>
      <c r="M37" s="17"/>
      <c r="O37" s="24" t="s">
        <v>66</v>
      </c>
      <c r="P37" s="25"/>
      <c r="Q37" s="25"/>
      <c r="R37" s="25"/>
      <c r="S37" s="26"/>
      <c r="T37" s="10">
        <v>1445.14</v>
      </c>
      <c r="U37" s="11"/>
      <c r="V37" s="16" t="s">
        <v>51</v>
      </c>
    </row>
    <row r="38" spans="1:22" ht="15.75" customHeight="1" thickTop="1" thickBot="1" x14ac:dyDescent="0.3">
      <c r="A38" s="24" t="s">
        <v>31</v>
      </c>
      <c r="B38" s="25"/>
      <c r="C38" s="25"/>
      <c r="D38" s="25"/>
      <c r="E38" s="26"/>
      <c r="F38" s="22">
        <f>45*3*2</f>
        <v>270</v>
      </c>
      <c r="G38" s="22">
        <v>2.38</v>
      </c>
      <c r="H38" s="22">
        <v>1</v>
      </c>
      <c r="I38" s="22">
        <v>1</v>
      </c>
      <c r="J38" s="22">
        <f>9.82</f>
        <v>9.82</v>
      </c>
      <c r="K38" s="10">
        <f t="shared" si="8"/>
        <v>6310.3320000000003</v>
      </c>
      <c r="L38" s="11"/>
      <c r="M38" s="16" t="s">
        <v>10</v>
      </c>
      <c r="O38" s="27"/>
      <c r="P38" s="28"/>
      <c r="Q38" s="28"/>
      <c r="R38" s="28"/>
      <c r="S38" s="29"/>
      <c r="T38" s="12"/>
      <c r="U38" s="13"/>
      <c r="V38" s="17"/>
    </row>
    <row r="39" spans="1:22" ht="15.75" customHeight="1" thickTop="1" thickBot="1" x14ac:dyDescent="0.3">
      <c r="A39" s="27"/>
      <c r="B39" s="28"/>
      <c r="C39" s="28"/>
      <c r="D39" s="28"/>
      <c r="E39" s="29"/>
      <c r="F39" s="23"/>
      <c r="G39" s="23"/>
      <c r="H39" s="23"/>
      <c r="I39" s="23"/>
      <c r="J39" s="23"/>
      <c r="K39" s="12">
        <f t="shared" si="8"/>
        <v>0</v>
      </c>
      <c r="L39" s="13"/>
      <c r="M39" s="17"/>
      <c r="O39" s="24" t="s">
        <v>9</v>
      </c>
      <c r="P39" s="25"/>
      <c r="Q39" s="25"/>
      <c r="R39" s="25"/>
      <c r="S39" s="26"/>
      <c r="T39" s="10">
        <v>3901.95</v>
      </c>
      <c r="U39" s="11"/>
      <c r="V39" s="3" t="s">
        <v>10</v>
      </c>
    </row>
    <row r="40" spans="1:22" ht="15.75" customHeight="1" thickTop="1" thickBot="1" x14ac:dyDescent="0.3">
      <c r="A40" s="24" t="s">
        <v>28</v>
      </c>
      <c r="B40" s="25"/>
      <c r="C40" s="25"/>
      <c r="D40" s="25"/>
      <c r="E40" s="26"/>
      <c r="F40" s="22">
        <f>23*3*2</f>
        <v>138</v>
      </c>
      <c r="G40" s="22">
        <v>4.3</v>
      </c>
      <c r="H40" s="22">
        <v>1</v>
      </c>
      <c r="I40" s="22">
        <v>1</v>
      </c>
      <c r="J40" s="22">
        <f>9.82</f>
        <v>9.82</v>
      </c>
      <c r="K40" s="10">
        <f t="shared" si="8"/>
        <v>5827.1880000000001</v>
      </c>
      <c r="L40" s="11"/>
      <c r="M40" s="16" t="s">
        <v>10</v>
      </c>
      <c r="O40" s="24" t="s">
        <v>11</v>
      </c>
      <c r="P40" s="25"/>
      <c r="Q40" s="25"/>
      <c r="R40" s="25"/>
      <c r="S40" s="26"/>
      <c r="T40" s="10">
        <v>21797.1</v>
      </c>
      <c r="U40" s="11"/>
      <c r="V40" s="3" t="s">
        <v>10</v>
      </c>
    </row>
    <row r="41" spans="1:22" ht="15.75" customHeight="1" thickTop="1" thickBot="1" x14ac:dyDescent="0.3">
      <c r="A41" s="27"/>
      <c r="B41" s="28"/>
      <c r="C41" s="28"/>
      <c r="D41" s="28"/>
      <c r="E41" s="29"/>
      <c r="F41" s="23"/>
      <c r="G41" s="23"/>
      <c r="H41" s="23"/>
      <c r="I41" s="23"/>
      <c r="J41" s="23"/>
      <c r="K41" s="12">
        <f t="shared" si="8"/>
        <v>0</v>
      </c>
      <c r="L41" s="13"/>
      <c r="M41" s="17"/>
      <c r="O41" s="24" t="s">
        <v>12</v>
      </c>
      <c r="P41" s="25"/>
      <c r="Q41" s="25"/>
      <c r="R41" s="25"/>
      <c r="S41" s="26"/>
      <c r="T41" s="10">
        <v>3901.95</v>
      </c>
      <c r="U41" s="11"/>
      <c r="V41" s="3" t="s">
        <v>10</v>
      </c>
    </row>
    <row r="42" spans="1:22" ht="15.75" customHeight="1" thickTop="1" thickBot="1" x14ac:dyDescent="0.3">
      <c r="A42" s="24" t="s">
        <v>29</v>
      </c>
      <c r="B42" s="25"/>
      <c r="C42" s="25"/>
      <c r="D42" s="25"/>
      <c r="E42" s="26"/>
      <c r="F42" s="22">
        <f>23*3*2</f>
        <v>138</v>
      </c>
      <c r="G42" s="22">
        <v>1.96</v>
      </c>
      <c r="H42" s="22">
        <v>1</v>
      </c>
      <c r="I42" s="22">
        <v>1</v>
      </c>
      <c r="J42" s="22">
        <f>9.82</f>
        <v>9.82</v>
      </c>
      <c r="K42" s="10">
        <f t="shared" si="8"/>
        <v>2656.1136000000001</v>
      </c>
      <c r="L42" s="11"/>
      <c r="M42" s="16" t="s">
        <v>10</v>
      </c>
      <c r="O42" s="24" t="s">
        <v>13</v>
      </c>
      <c r="P42" s="25"/>
      <c r="Q42" s="25"/>
      <c r="R42" s="25"/>
      <c r="S42" s="26"/>
      <c r="T42" s="10">
        <v>11549.69</v>
      </c>
      <c r="U42" s="11"/>
      <c r="V42" s="3" t="s">
        <v>10</v>
      </c>
    </row>
    <row r="43" spans="1:22" ht="15.75" customHeight="1" thickTop="1" thickBot="1" x14ac:dyDescent="0.3">
      <c r="A43" s="27"/>
      <c r="B43" s="28"/>
      <c r="C43" s="28"/>
      <c r="D43" s="28"/>
      <c r="E43" s="29"/>
      <c r="F43" s="23"/>
      <c r="G43" s="23"/>
      <c r="H43" s="23"/>
      <c r="I43" s="23"/>
      <c r="J43" s="23"/>
      <c r="K43" s="12">
        <f t="shared" si="8"/>
        <v>0</v>
      </c>
      <c r="L43" s="13"/>
      <c r="M43" s="17"/>
      <c r="O43" s="24" t="s">
        <v>14</v>
      </c>
      <c r="P43" s="25"/>
      <c r="Q43" s="25"/>
      <c r="R43" s="25"/>
      <c r="S43" s="26"/>
      <c r="T43" s="10">
        <v>11374.05</v>
      </c>
      <c r="U43" s="11"/>
      <c r="V43" s="3" t="s">
        <v>10</v>
      </c>
    </row>
    <row r="44" spans="1:22" ht="15.75" customHeight="1" thickTop="1" thickBot="1" x14ac:dyDescent="0.3">
      <c r="A44" s="24" t="s">
        <v>30</v>
      </c>
      <c r="B44" s="25"/>
      <c r="C44" s="25"/>
      <c r="D44" s="25"/>
      <c r="E44" s="26"/>
      <c r="F44" s="22">
        <f>23*3*2</f>
        <v>138</v>
      </c>
      <c r="G44" s="22">
        <v>1.88</v>
      </c>
      <c r="H44" s="22">
        <v>1</v>
      </c>
      <c r="I44" s="22">
        <v>1</v>
      </c>
      <c r="J44" s="22">
        <f>9.82</f>
        <v>9.82</v>
      </c>
      <c r="K44" s="10">
        <f t="shared" si="8"/>
        <v>2547.7008000000001</v>
      </c>
      <c r="L44" s="11"/>
      <c r="M44" s="16" t="s">
        <v>10</v>
      </c>
      <c r="O44" s="56" t="s">
        <v>15</v>
      </c>
      <c r="P44" s="56"/>
      <c r="Q44" s="56"/>
      <c r="R44" s="56"/>
      <c r="S44" s="56"/>
      <c r="T44" s="10">
        <v>825.47</v>
      </c>
      <c r="U44" s="11"/>
      <c r="V44" s="4" t="s">
        <v>10</v>
      </c>
    </row>
    <row r="45" spans="1:22" ht="15.75" customHeight="1" thickTop="1" thickBot="1" x14ac:dyDescent="0.3">
      <c r="A45" s="27"/>
      <c r="B45" s="28"/>
      <c r="C45" s="28"/>
      <c r="D45" s="28"/>
      <c r="E45" s="29"/>
      <c r="F45" s="23"/>
      <c r="G45" s="23"/>
      <c r="H45" s="23"/>
      <c r="I45" s="23"/>
      <c r="J45" s="23"/>
      <c r="K45" s="12">
        <f t="shared" si="8"/>
        <v>0</v>
      </c>
      <c r="L45" s="13"/>
      <c r="M45" s="17"/>
      <c r="O45" s="24" t="s">
        <v>16</v>
      </c>
      <c r="P45" s="25"/>
      <c r="Q45" s="25"/>
      <c r="R45" s="25"/>
      <c r="S45" s="26"/>
      <c r="T45" s="10">
        <v>79627.257542000007</v>
      </c>
      <c r="U45" s="11"/>
      <c r="V45" s="3" t="s">
        <v>10</v>
      </c>
    </row>
    <row r="46" spans="1:22" ht="15.75" customHeight="1" thickTop="1" thickBot="1" x14ac:dyDescent="0.3">
      <c r="F46" s="58" t="s">
        <v>33</v>
      </c>
      <c r="G46" s="9"/>
      <c r="H46" s="9"/>
      <c r="I46" s="9"/>
      <c r="J46" s="9"/>
      <c r="K46" s="60">
        <f>SUM(K19:L45)</f>
        <v>193719.02316749998</v>
      </c>
      <c r="L46" s="61"/>
      <c r="M46" s="58" t="s">
        <v>10</v>
      </c>
      <c r="O46" s="24" t="s">
        <v>17</v>
      </c>
      <c r="P46" s="25"/>
      <c r="Q46" s="25"/>
      <c r="R46" s="25"/>
      <c r="S46" s="26"/>
      <c r="T46" s="10">
        <v>79627.257542000007</v>
      </c>
      <c r="U46" s="11"/>
      <c r="V46" s="3" t="s">
        <v>10</v>
      </c>
    </row>
    <row r="47" spans="1:22" ht="15.75" customHeight="1" thickTop="1" thickBot="1" x14ac:dyDescent="0.3">
      <c r="F47" s="59"/>
      <c r="G47" s="9"/>
      <c r="H47" s="9"/>
      <c r="I47" s="9"/>
      <c r="J47" s="9"/>
      <c r="K47" s="62">
        <f t="shared" ref="K47" si="9">F47*G47*H47*I47*J47</f>
        <v>0</v>
      </c>
      <c r="L47" s="63"/>
      <c r="M47" s="59"/>
      <c r="O47" s="24" t="s">
        <v>18</v>
      </c>
      <c r="P47" s="25"/>
      <c r="Q47" s="25"/>
      <c r="R47" s="25"/>
      <c r="S47" s="26"/>
      <c r="T47" s="10">
        <v>13001.22</v>
      </c>
      <c r="U47" s="11"/>
      <c r="V47" s="3" t="s">
        <v>10</v>
      </c>
    </row>
    <row r="48" spans="1:22" ht="17.25" thickTop="1" thickBot="1" x14ac:dyDescent="0.3">
      <c r="A48" s="30" t="s">
        <v>44</v>
      </c>
      <c r="B48" s="31"/>
      <c r="C48" s="31"/>
      <c r="D48" s="31"/>
      <c r="E48" s="32"/>
      <c r="F48" s="2" t="s">
        <v>2</v>
      </c>
      <c r="G48" s="1" t="s">
        <v>3</v>
      </c>
      <c r="H48" s="1" t="s">
        <v>4</v>
      </c>
      <c r="I48" s="1" t="s">
        <v>5</v>
      </c>
      <c r="J48" s="1" t="s">
        <v>6</v>
      </c>
      <c r="K48" s="14" t="s">
        <v>7</v>
      </c>
      <c r="L48" s="15"/>
      <c r="M48" s="2" t="s">
        <v>8</v>
      </c>
      <c r="O48" s="56" t="s">
        <v>19</v>
      </c>
      <c r="P48" s="56"/>
      <c r="Q48" s="56"/>
      <c r="R48" s="56"/>
      <c r="S48" s="56"/>
      <c r="T48" s="10">
        <v>386.94</v>
      </c>
      <c r="U48" s="11"/>
      <c r="V48" s="4" t="s">
        <v>10</v>
      </c>
    </row>
    <row r="49" spans="1:22" ht="15.75" customHeight="1" thickTop="1" thickBot="1" x14ac:dyDescent="0.3">
      <c r="A49" s="24" t="s">
        <v>45</v>
      </c>
      <c r="B49" s="25"/>
      <c r="C49" s="25"/>
      <c r="D49" s="25"/>
      <c r="E49" s="26"/>
      <c r="F49" s="22">
        <v>1</v>
      </c>
      <c r="G49" s="22">
        <f>19.44+57.87+52.03+61.4+26.82</f>
        <v>217.56</v>
      </c>
      <c r="H49" s="22">
        <f>0.76+0.74+1.71*3</f>
        <v>6.63</v>
      </c>
      <c r="I49" s="22">
        <v>1</v>
      </c>
      <c r="J49" s="22">
        <v>1</v>
      </c>
      <c r="K49" s="10">
        <f t="shared" ref="K49:K50" si="10">F49*G49*H49*I49*J49</f>
        <v>1442.4228000000001</v>
      </c>
      <c r="L49" s="11"/>
      <c r="M49" s="16" t="s">
        <v>46</v>
      </c>
      <c r="O49" s="56" t="s">
        <v>20</v>
      </c>
      <c r="P49" s="56"/>
      <c r="Q49" s="56"/>
      <c r="R49" s="56"/>
      <c r="S49" s="56"/>
      <c r="T49" s="10">
        <v>232.16</v>
      </c>
      <c r="U49" s="11"/>
      <c r="V49" s="4" t="s">
        <v>10</v>
      </c>
    </row>
    <row r="50" spans="1:22" ht="15.75" customHeight="1" thickTop="1" thickBot="1" x14ac:dyDescent="0.3">
      <c r="A50" s="27"/>
      <c r="B50" s="28"/>
      <c r="C50" s="28"/>
      <c r="D50" s="28"/>
      <c r="E50" s="29"/>
      <c r="F50" s="23"/>
      <c r="G50" s="23"/>
      <c r="H50" s="23"/>
      <c r="I50" s="23"/>
      <c r="J50" s="23"/>
      <c r="K50" s="12">
        <f t="shared" si="10"/>
        <v>0</v>
      </c>
      <c r="L50" s="13"/>
      <c r="M50" s="17"/>
      <c r="O50" s="56" t="s">
        <v>21</v>
      </c>
      <c r="P50" s="56"/>
      <c r="Q50" s="56"/>
      <c r="R50" s="56"/>
      <c r="S50" s="56"/>
      <c r="T50" s="57">
        <v>1926.11</v>
      </c>
      <c r="U50" s="57"/>
      <c r="V50" s="4" t="s">
        <v>10</v>
      </c>
    </row>
    <row r="51" spans="1:22" ht="15.75" thickTop="1" x14ac:dyDescent="0.25">
      <c r="O51" s="24" t="s">
        <v>67</v>
      </c>
      <c r="P51" s="25"/>
      <c r="Q51" s="25"/>
      <c r="R51" s="25"/>
      <c r="S51" s="26"/>
      <c r="T51" s="10">
        <v>15059.951999999999</v>
      </c>
      <c r="U51" s="11"/>
      <c r="V51" s="16" t="s">
        <v>10</v>
      </c>
    </row>
    <row r="52" spans="1:22" ht="15.75" thickBot="1" x14ac:dyDescent="0.3">
      <c r="O52" s="27"/>
      <c r="P52" s="28"/>
      <c r="Q52" s="28"/>
      <c r="R52" s="28"/>
      <c r="S52" s="29"/>
      <c r="T52" s="12"/>
      <c r="U52" s="13"/>
      <c r="V52" s="17"/>
    </row>
    <row r="53" spans="1:22" ht="15.75" thickTop="1" x14ac:dyDescent="0.25">
      <c r="O53" s="24" t="s">
        <v>22</v>
      </c>
      <c r="P53" s="25"/>
      <c r="Q53" s="25"/>
      <c r="R53" s="25"/>
      <c r="S53" s="26"/>
      <c r="T53" s="10">
        <v>6310.3320000000003</v>
      </c>
      <c r="U53" s="11"/>
      <c r="V53" s="16" t="s">
        <v>10</v>
      </c>
    </row>
    <row r="54" spans="1:22" ht="15.75" thickBot="1" x14ac:dyDescent="0.3">
      <c r="O54" s="27"/>
      <c r="P54" s="28"/>
      <c r="Q54" s="28"/>
      <c r="R54" s="28"/>
      <c r="S54" s="29"/>
      <c r="T54" s="12"/>
      <c r="U54" s="13"/>
      <c r="V54" s="17"/>
    </row>
    <row r="55" spans="1:22" ht="15.75" thickTop="1" x14ac:dyDescent="0.25">
      <c r="O55" s="24" t="s">
        <v>68</v>
      </c>
      <c r="P55" s="25"/>
      <c r="Q55" s="25"/>
      <c r="R55" s="25"/>
      <c r="S55" s="26"/>
      <c r="T55" s="10">
        <v>11518.86</v>
      </c>
      <c r="U55" s="11"/>
      <c r="V55" s="16" t="s">
        <v>10</v>
      </c>
    </row>
    <row r="56" spans="1:22" ht="15.75" thickBot="1" x14ac:dyDescent="0.3">
      <c r="O56" s="27"/>
      <c r="P56" s="28"/>
      <c r="Q56" s="28"/>
      <c r="R56" s="28"/>
      <c r="S56" s="29"/>
      <c r="T56" s="12"/>
      <c r="U56" s="13"/>
      <c r="V56" s="17"/>
    </row>
    <row r="57" spans="1:22" ht="15.75" thickTop="1" x14ac:dyDescent="0.25">
      <c r="O57" s="46" t="s">
        <v>69</v>
      </c>
      <c r="P57" s="47"/>
      <c r="Q57" s="47"/>
      <c r="R57" s="47"/>
      <c r="S57" s="48"/>
      <c r="T57" s="10"/>
      <c r="U57" s="11"/>
      <c r="V57" s="16"/>
    </row>
    <row r="58" spans="1:22" ht="15.75" thickBot="1" x14ac:dyDescent="0.3">
      <c r="O58" s="49"/>
      <c r="P58" s="50"/>
      <c r="Q58" s="50"/>
      <c r="R58" s="50"/>
      <c r="S58" s="51"/>
      <c r="T58" s="12"/>
      <c r="U58" s="13"/>
      <c r="V58" s="17"/>
    </row>
    <row r="59" spans="1:22" ht="15.75" thickTop="1" x14ac:dyDescent="0.25">
      <c r="O59" s="24" t="s">
        <v>70</v>
      </c>
      <c r="P59" s="25"/>
      <c r="Q59" s="25"/>
      <c r="R59" s="25"/>
      <c r="S59" s="26"/>
      <c r="T59" s="10">
        <v>146.65899999999999</v>
      </c>
      <c r="U59" s="11"/>
      <c r="V59" s="16" t="s">
        <v>71</v>
      </c>
    </row>
    <row r="60" spans="1:22" ht="15.75" thickBot="1" x14ac:dyDescent="0.3">
      <c r="O60" s="27"/>
      <c r="P60" s="28"/>
      <c r="Q60" s="28"/>
      <c r="R60" s="28"/>
      <c r="S60" s="29"/>
      <c r="T60" s="12"/>
      <c r="U60" s="13"/>
      <c r="V60" s="17"/>
    </row>
    <row r="61" spans="1:22" ht="15.75" thickTop="1" x14ac:dyDescent="0.25">
      <c r="O61" s="24" t="s">
        <v>72</v>
      </c>
      <c r="P61" s="25"/>
      <c r="Q61" s="25"/>
      <c r="R61" s="25"/>
      <c r="S61" s="26"/>
      <c r="T61" s="10">
        <v>188.994</v>
      </c>
      <c r="U61" s="11"/>
      <c r="V61" s="16" t="s">
        <v>71</v>
      </c>
    </row>
    <row r="62" spans="1:22" ht="15.75" thickBot="1" x14ac:dyDescent="0.3">
      <c r="O62" s="27"/>
      <c r="P62" s="28"/>
      <c r="Q62" s="28"/>
      <c r="R62" s="28"/>
      <c r="S62" s="29"/>
      <c r="T62" s="12"/>
      <c r="U62" s="13"/>
      <c r="V62" s="17"/>
    </row>
    <row r="63" spans="1:22" ht="17.25" thickTop="1" thickBot="1" x14ac:dyDescent="0.3">
      <c r="O63" s="36" t="s">
        <v>73</v>
      </c>
      <c r="P63" s="37"/>
      <c r="Q63" s="37"/>
      <c r="R63" s="37"/>
      <c r="S63" s="38"/>
      <c r="T63" s="41">
        <v>174.625</v>
      </c>
      <c r="U63" s="42"/>
      <c r="V63" s="4" t="s">
        <v>58</v>
      </c>
    </row>
    <row r="64" spans="1:22" ht="17.25" thickTop="1" thickBot="1" x14ac:dyDescent="0.3">
      <c r="O64" s="43" t="s">
        <v>74</v>
      </c>
      <c r="P64" s="44"/>
      <c r="Q64" s="44"/>
      <c r="R64" s="44"/>
      <c r="S64" s="45"/>
      <c r="T64" s="41"/>
      <c r="U64" s="42"/>
      <c r="V64" s="4"/>
    </row>
    <row r="65" spans="15:22" ht="17.25" thickTop="1" thickBot="1" x14ac:dyDescent="0.3">
      <c r="O65" s="36" t="s">
        <v>75</v>
      </c>
      <c r="P65" s="37"/>
      <c r="Q65" s="37"/>
      <c r="R65" s="37"/>
      <c r="S65" s="38"/>
      <c r="T65" s="41">
        <v>7856.35</v>
      </c>
      <c r="U65" s="42"/>
      <c r="V65" s="4" t="s">
        <v>10</v>
      </c>
    </row>
    <row r="66" spans="15:22" ht="17.25" thickTop="1" thickBot="1" x14ac:dyDescent="0.3">
      <c r="O66" s="36" t="s">
        <v>76</v>
      </c>
      <c r="P66" s="37"/>
      <c r="Q66" s="37"/>
      <c r="R66" s="37"/>
      <c r="S66" s="38"/>
      <c r="T66" s="41">
        <v>36166.42</v>
      </c>
      <c r="U66" s="42"/>
      <c r="V66" s="4" t="s">
        <v>10</v>
      </c>
    </row>
    <row r="67" spans="15:22" ht="17.25" thickTop="1" thickBot="1" x14ac:dyDescent="0.3">
      <c r="O67" s="36" t="s">
        <v>77</v>
      </c>
      <c r="P67" s="37"/>
      <c r="Q67" s="37"/>
      <c r="R67" s="37"/>
      <c r="S67" s="38"/>
      <c r="T67" s="41">
        <v>572.1</v>
      </c>
      <c r="U67" s="42"/>
      <c r="V67" s="4" t="s">
        <v>10</v>
      </c>
    </row>
    <row r="68" spans="15:22" ht="17.25" thickTop="1" thickBot="1" x14ac:dyDescent="0.3">
      <c r="O68" s="36" t="s">
        <v>78</v>
      </c>
      <c r="P68" s="37"/>
      <c r="Q68" s="37"/>
      <c r="R68" s="37"/>
      <c r="S68" s="38"/>
      <c r="T68" s="41">
        <v>728.07</v>
      </c>
      <c r="U68" s="42"/>
      <c r="V68" s="4" t="s">
        <v>10</v>
      </c>
    </row>
    <row r="69" spans="15:22" ht="17.25" thickTop="1" thickBot="1" x14ac:dyDescent="0.3">
      <c r="O69" s="43" t="s">
        <v>57</v>
      </c>
      <c r="P69" s="44"/>
      <c r="Q69" s="44"/>
      <c r="R69" s="44"/>
      <c r="S69" s="45"/>
      <c r="T69" s="41"/>
      <c r="U69" s="42"/>
      <c r="V69" s="4"/>
    </row>
    <row r="70" spans="15:22" ht="17.25" thickTop="1" thickBot="1" x14ac:dyDescent="0.3">
      <c r="O70" s="36" t="s">
        <v>75</v>
      </c>
      <c r="P70" s="37"/>
      <c r="Q70" s="37"/>
      <c r="R70" s="37"/>
      <c r="S70" s="38"/>
      <c r="T70" s="41">
        <v>95.427000000000007</v>
      </c>
      <c r="U70" s="42"/>
      <c r="V70" s="4" t="s">
        <v>58</v>
      </c>
    </row>
    <row r="71" spans="15:22" ht="17.25" thickTop="1" thickBot="1" x14ac:dyDescent="0.3">
      <c r="O71" s="36" t="s">
        <v>76</v>
      </c>
      <c r="P71" s="37"/>
      <c r="Q71" s="37"/>
      <c r="R71" s="37"/>
      <c r="S71" s="38"/>
      <c r="T71" s="41">
        <v>292.89699999999999</v>
      </c>
      <c r="U71" s="42"/>
      <c r="V71" s="4" t="s">
        <v>58</v>
      </c>
    </row>
    <row r="72" spans="15:22" ht="17.25" thickTop="1" thickBot="1" x14ac:dyDescent="0.3">
      <c r="O72" s="36" t="s">
        <v>77</v>
      </c>
      <c r="P72" s="37"/>
      <c r="Q72" s="37"/>
      <c r="R72" s="37"/>
      <c r="S72" s="38"/>
      <c r="T72" s="41">
        <v>3.6720000000000002</v>
      </c>
      <c r="U72" s="42"/>
      <c r="V72" s="4" t="s">
        <v>58</v>
      </c>
    </row>
    <row r="73" spans="15:22" ht="17.25" thickTop="1" thickBot="1" x14ac:dyDescent="0.3">
      <c r="O73" s="36" t="s">
        <v>78</v>
      </c>
      <c r="P73" s="37"/>
      <c r="Q73" s="37"/>
      <c r="R73" s="37"/>
      <c r="S73" s="38"/>
      <c r="T73" s="41">
        <v>5.798</v>
      </c>
      <c r="U73" s="42"/>
      <c r="V73" s="4" t="s">
        <v>58</v>
      </c>
    </row>
    <row r="74" spans="15:22" ht="15.75" thickTop="1" x14ac:dyDescent="0.25">
      <c r="O74" s="46" t="s">
        <v>79</v>
      </c>
      <c r="P74" s="47"/>
      <c r="Q74" s="47"/>
      <c r="R74" s="47"/>
      <c r="S74" s="48"/>
      <c r="T74" s="10"/>
      <c r="U74" s="11"/>
      <c r="V74" s="16"/>
    </row>
    <row r="75" spans="15:22" ht="15.75" thickBot="1" x14ac:dyDescent="0.3">
      <c r="O75" s="49"/>
      <c r="P75" s="50"/>
      <c r="Q75" s="50"/>
      <c r="R75" s="50"/>
      <c r="S75" s="51"/>
      <c r="T75" s="12"/>
      <c r="U75" s="13"/>
      <c r="V75" s="17"/>
    </row>
    <row r="76" spans="15:22" ht="15.75" thickTop="1" x14ac:dyDescent="0.25">
      <c r="O76" s="24" t="s">
        <v>70</v>
      </c>
      <c r="P76" s="25"/>
      <c r="Q76" s="25"/>
      <c r="R76" s="25"/>
      <c r="S76" s="26"/>
      <c r="T76" s="10">
        <v>293.31799999999998</v>
      </c>
      <c r="U76" s="11"/>
      <c r="V76" s="16" t="s">
        <v>71</v>
      </c>
    </row>
    <row r="77" spans="15:22" ht="15.75" thickBot="1" x14ac:dyDescent="0.3">
      <c r="O77" s="27"/>
      <c r="P77" s="28"/>
      <c r="Q77" s="28"/>
      <c r="R77" s="28"/>
      <c r="S77" s="29"/>
      <c r="T77" s="12"/>
      <c r="U77" s="13"/>
      <c r="V77" s="17"/>
    </row>
    <row r="78" spans="15:22" ht="15.75" thickTop="1" x14ac:dyDescent="0.25">
      <c r="O78" s="24" t="s">
        <v>72</v>
      </c>
      <c r="P78" s="25"/>
      <c r="Q78" s="25"/>
      <c r="R78" s="25"/>
      <c r="S78" s="26"/>
      <c r="T78" s="10">
        <v>377.988</v>
      </c>
      <c r="U78" s="11"/>
      <c r="V78" s="16" t="s">
        <v>71</v>
      </c>
    </row>
    <row r="79" spans="15:22" ht="15.75" thickBot="1" x14ac:dyDescent="0.3">
      <c r="O79" s="27"/>
      <c r="P79" s="28"/>
      <c r="Q79" s="28"/>
      <c r="R79" s="28"/>
      <c r="S79" s="29"/>
      <c r="T79" s="12"/>
      <c r="U79" s="13"/>
      <c r="V79" s="17"/>
    </row>
    <row r="80" spans="15:22" ht="17.25" thickTop="1" thickBot="1" x14ac:dyDescent="0.3">
      <c r="O80" s="36" t="s">
        <v>73</v>
      </c>
      <c r="P80" s="37"/>
      <c r="Q80" s="37"/>
      <c r="R80" s="37"/>
      <c r="S80" s="38"/>
      <c r="T80" s="41">
        <v>869.41300000000001</v>
      </c>
      <c r="U80" s="42"/>
      <c r="V80" s="4" t="s">
        <v>58</v>
      </c>
    </row>
    <row r="81" spans="15:22" ht="17.25" thickTop="1" thickBot="1" x14ac:dyDescent="0.3">
      <c r="O81" s="36" t="s">
        <v>80</v>
      </c>
      <c r="P81" s="37"/>
      <c r="Q81" s="37"/>
      <c r="R81" s="37"/>
      <c r="S81" s="38"/>
      <c r="T81" s="41">
        <v>1680</v>
      </c>
      <c r="U81" s="42"/>
      <c r="V81" s="4" t="s">
        <v>58</v>
      </c>
    </row>
    <row r="82" spans="15:22" ht="17.25" thickTop="1" thickBot="1" x14ac:dyDescent="0.3">
      <c r="O82" s="43" t="s">
        <v>74</v>
      </c>
      <c r="P82" s="44"/>
      <c r="Q82" s="44"/>
      <c r="R82" s="44"/>
      <c r="S82" s="45"/>
      <c r="T82" s="41"/>
      <c r="U82" s="42"/>
      <c r="V82" s="4"/>
    </row>
    <row r="83" spans="15:22" ht="17.25" thickTop="1" thickBot="1" x14ac:dyDescent="0.3">
      <c r="O83" s="36" t="s">
        <v>81</v>
      </c>
      <c r="P83" s="37"/>
      <c r="Q83" s="37"/>
      <c r="R83" s="37"/>
      <c r="S83" s="38"/>
      <c r="T83" s="41">
        <v>50608.75</v>
      </c>
      <c r="U83" s="42"/>
      <c r="V83" s="4" t="s">
        <v>10</v>
      </c>
    </row>
    <row r="84" spans="15:22" ht="17.25" thickTop="1" thickBot="1" x14ac:dyDescent="0.3">
      <c r="O84" s="36" t="s">
        <v>82</v>
      </c>
      <c r="P84" s="37"/>
      <c r="Q84" s="37"/>
      <c r="R84" s="37"/>
      <c r="S84" s="38"/>
      <c r="T84" s="41">
        <v>76617.044739999998</v>
      </c>
      <c r="U84" s="42"/>
      <c r="V84" s="4" t="s">
        <v>10</v>
      </c>
    </row>
    <row r="85" spans="15:22" ht="17.25" thickTop="1" thickBot="1" x14ac:dyDescent="0.3">
      <c r="O85" s="36" t="s">
        <v>83</v>
      </c>
      <c r="P85" s="37"/>
      <c r="Q85" s="37"/>
      <c r="R85" s="37"/>
      <c r="S85" s="38"/>
      <c r="T85" s="41">
        <v>43130.879999999997</v>
      </c>
      <c r="U85" s="42"/>
      <c r="V85" s="4" t="s">
        <v>10</v>
      </c>
    </row>
    <row r="86" spans="15:22" ht="17.25" thickTop="1" thickBot="1" x14ac:dyDescent="0.3">
      <c r="O86" s="36" t="s">
        <v>76</v>
      </c>
      <c r="P86" s="37"/>
      <c r="Q86" s="37"/>
      <c r="R86" s="37"/>
      <c r="S86" s="38"/>
      <c r="T86" s="41">
        <v>65953.003259999998</v>
      </c>
      <c r="U86" s="42"/>
      <c r="V86" s="4" t="s">
        <v>10</v>
      </c>
    </row>
    <row r="87" spans="15:22" ht="17.25" thickTop="1" thickBot="1" x14ac:dyDescent="0.3">
      <c r="O87" s="36" t="s">
        <v>78</v>
      </c>
      <c r="P87" s="37"/>
      <c r="Q87" s="37"/>
      <c r="R87" s="37"/>
      <c r="S87" s="38"/>
      <c r="T87" s="41">
        <v>1799.39</v>
      </c>
      <c r="U87" s="42"/>
      <c r="V87" s="4" t="s">
        <v>10</v>
      </c>
    </row>
    <row r="88" spans="15:22" ht="17.25" thickTop="1" thickBot="1" x14ac:dyDescent="0.3">
      <c r="O88" s="36" t="s">
        <v>77</v>
      </c>
      <c r="P88" s="37"/>
      <c r="Q88" s="37"/>
      <c r="R88" s="37"/>
      <c r="S88" s="38"/>
      <c r="T88" s="41">
        <v>1638.66</v>
      </c>
      <c r="U88" s="42"/>
      <c r="V88" s="4" t="s">
        <v>10</v>
      </c>
    </row>
    <row r="89" spans="15:22" ht="17.25" thickTop="1" thickBot="1" x14ac:dyDescent="0.3">
      <c r="O89" s="43" t="s">
        <v>57</v>
      </c>
      <c r="P89" s="44"/>
      <c r="Q89" s="44"/>
      <c r="R89" s="44"/>
      <c r="S89" s="45"/>
      <c r="T89" s="41"/>
      <c r="U89" s="42"/>
      <c r="V89" s="4"/>
    </row>
    <row r="90" spans="15:22" ht="17.25" thickTop="1" thickBot="1" x14ac:dyDescent="0.3">
      <c r="O90" s="36" t="s">
        <v>81</v>
      </c>
      <c r="P90" s="37"/>
      <c r="Q90" s="37"/>
      <c r="R90" s="37"/>
      <c r="S90" s="38"/>
      <c r="T90" s="41">
        <v>265.45999999999998</v>
      </c>
      <c r="U90" s="42"/>
      <c r="V90" s="4" t="s">
        <v>58</v>
      </c>
    </row>
    <row r="91" spans="15:22" ht="17.25" thickTop="1" thickBot="1" x14ac:dyDescent="0.3">
      <c r="O91" s="36" t="s">
        <v>82</v>
      </c>
      <c r="P91" s="37"/>
      <c r="Q91" s="37"/>
      <c r="R91" s="37"/>
      <c r="S91" s="38"/>
      <c r="T91" s="41">
        <v>584.16</v>
      </c>
      <c r="U91" s="42"/>
      <c r="V91" s="4" t="s">
        <v>58</v>
      </c>
    </row>
    <row r="92" spans="15:22" ht="17.25" thickTop="1" thickBot="1" x14ac:dyDescent="0.3">
      <c r="O92" s="36" t="s">
        <v>83</v>
      </c>
      <c r="P92" s="37"/>
      <c r="Q92" s="37"/>
      <c r="R92" s="37"/>
      <c r="S92" s="38"/>
      <c r="T92" s="41">
        <v>693</v>
      </c>
      <c r="U92" s="42"/>
      <c r="V92" s="4" t="s">
        <v>58</v>
      </c>
    </row>
    <row r="93" spans="15:22" ht="17.25" thickTop="1" thickBot="1" x14ac:dyDescent="0.3">
      <c r="O93" s="36" t="s">
        <v>76</v>
      </c>
      <c r="P93" s="37"/>
      <c r="Q93" s="37"/>
      <c r="R93" s="37"/>
      <c r="S93" s="38"/>
      <c r="T93" s="41">
        <v>869.41</v>
      </c>
      <c r="U93" s="42"/>
      <c r="V93" s="4" t="s">
        <v>58</v>
      </c>
    </row>
    <row r="94" spans="15:22" ht="17.25" thickTop="1" thickBot="1" x14ac:dyDescent="0.3">
      <c r="O94" s="36" t="s">
        <v>78</v>
      </c>
      <c r="P94" s="37"/>
      <c r="Q94" s="37"/>
      <c r="R94" s="37"/>
      <c r="S94" s="38"/>
      <c r="T94" s="41">
        <v>10.27</v>
      </c>
      <c r="U94" s="42"/>
      <c r="V94" s="4" t="s">
        <v>58</v>
      </c>
    </row>
    <row r="95" spans="15:22" ht="17.25" thickTop="1" thickBot="1" x14ac:dyDescent="0.3">
      <c r="O95" s="36" t="s">
        <v>77</v>
      </c>
      <c r="P95" s="37"/>
      <c r="Q95" s="37"/>
      <c r="R95" s="37"/>
      <c r="S95" s="38"/>
      <c r="T95" s="41">
        <v>11.72</v>
      </c>
      <c r="U95" s="42"/>
      <c r="V95" s="4" t="s">
        <v>58</v>
      </c>
    </row>
    <row r="96" spans="15:22" ht="17.25" thickTop="1" thickBot="1" x14ac:dyDescent="0.3">
      <c r="O96" s="43" t="s">
        <v>84</v>
      </c>
      <c r="P96" s="44"/>
      <c r="Q96" s="44"/>
      <c r="R96" s="44"/>
      <c r="S96" s="45"/>
      <c r="T96" s="41"/>
      <c r="U96" s="40"/>
      <c r="V96" s="4"/>
    </row>
    <row r="97" spans="15:22" ht="17.25" thickTop="1" thickBot="1" x14ac:dyDescent="0.3">
      <c r="O97" s="36" t="s">
        <v>74</v>
      </c>
      <c r="P97" s="37"/>
      <c r="Q97" s="37"/>
      <c r="R97" s="37"/>
      <c r="S97" s="38"/>
      <c r="T97" s="41">
        <v>3969.56</v>
      </c>
      <c r="U97" s="40"/>
      <c r="V97" s="4" t="s">
        <v>10</v>
      </c>
    </row>
    <row r="98" spans="15:22" ht="17.25" thickTop="1" thickBot="1" x14ac:dyDescent="0.3">
      <c r="O98" s="36" t="s">
        <v>57</v>
      </c>
      <c r="P98" s="37"/>
      <c r="Q98" s="37"/>
      <c r="R98" s="37"/>
      <c r="S98" s="38"/>
      <c r="T98" s="39">
        <v>41.499000000000002</v>
      </c>
      <c r="U98" s="40"/>
      <c r="V98" s="4" t="s">
        <v>58</v>
      </c>
    </row>
    <row r="99" spans="15:22" ht="15.75" thickTop="1" x14ac:dyDescent="0.25"/>
  </sheetData>
  <mergeCells count="333">
    <mergeCell ref="A21:E21"/>
    <mergeCell ref="K21:L21"/>
    <mergeCell ref="A22:E22"/>
    <mergeCell ref="K22:L22"/>
    <mergeCell ref="A23:E23"/>
    <mergeCell ref="K23:L23"/>
    <mergeCell ref="A1:M1"/>
    <mergeCell ref="A2:E2"/>
    <mergeCell ref="A19:E19"/>
    <mergeCell ref="K19:L19"/>
    <mergeCell ref="A20:E20"/>
    <mergeCell ref="K20:L20"/>
    <mergeCell ref="K18:L18"/>
    <mergeCell ref="F2:M2"/>
    <mergeCell ref="A16:E17"/>
    <mergeCell ref="A27:E27"/>
    <mergeCell ref="K27:L27"/>
    <mergeCell ref="A28:E28"/>
    <mergeCell ref="K28:L28"/>
    <mergeCell ref="A29:E29"/>
    <mergeCell ref="K29:L29"/>
    <mergeCell ref="A24:E24"/>
    <mergeCell ref="K24:L24"/>
    <mergeCell ref="A25:E25"/>
    <mergeCell ref="K25:L25"/>
    <mergeCell ref="A26:E26"/>
    <mergeCell ref="K26:L26"/>
    <mergeCell ref="F32:F33"/>
    <mergeCell ref="F34:F35"/>
    <mergeCell ref="F36:F37"/>
    <mergeCell ref="G32:G33"/>
    <mergeCell ref="G34:G35"/>
    <mergeCell ref="A36:E37"/>
    <mergeCell ref="K36:L37"/>
    <mergeCell ref="M36:M37"/>
    <mergeCell ref="A30:E30"/>
    <mergeCell ref="K30:L30"/>
    <mergeCell ref="A32:E33"/>
    <mergeCell ref="K32:L33"/>
    <mergeCell ref="M32:M33"/>
    <mergeCell ref="A34:E35"/>
    <mergeCell ref="K34:L35"/>
    <mergeCell ref="M34:M35"/>
    <mergeCell ref="J34:J35"/>
    <mergeCell ref="J36:J37"/>
    <mergeCell ref="I32:I33"/>
    <mergeCell ref="J32:J33"/>
    <mergeCell ref="G36:G37"/>
    <mergeCell ref="H32:H33"/>
    <mergeCell ref="H34:H35"/>
    <mergeCell ref="H36:H37"/>
    <mergeCell ref="I34:I35"/>
    <mergeCell ref="I36:I37"/>
    <mergeCell ref="J40:J41"/>
    <mergeCell ref="K40:L41"/>
    <mergeCell ref="M40:M41"/>
    <mergeCell ref="A38:E39"/>
    <mergeCell ref="F38:F39"/>
    <mergeCell ref="G38:G39"/>
    <mergeCell ref="H38:H39"/>
    <mergeCell ref="I38:I39"/>
    <mergeCell ref="J38:J39"/>
    <mergeCell ref="F46:F47"/>
    <mergeCell ref="K46:L47"/>
    <mergeCell ref="K42:L43"/>
    <mergeCell ref="M42:M43"/>
    <mergeCell ref="F44:F45"/>
    <mergeCell ref="G44:G45"/>
    <mergeCell ref="H44:H45"/>
    <mergeCell ref="I44:I45"/>
    <mergeCell ref="J44:J45"/>
    <mergeCell ref="K44:L45"/>
    <mergeCell ref="M44:M45"/>
    <mergeCell ref="F42:F43"/>
    <mergeCell ref="G42:G43"/>
    <mergeCell ref="H42:H43"/>
    <mergeCell ref="I42:I43"/>
    <mergeCell ref="J42:J43"/>
    <mergeCell ref="K3:L3"/>
    <mergeCell ref="F4:F5"/>
    <mergeCell ref="G4:G5"/>
    <mergeCell ref="H4:H5"/>
    <mergeCell ref="I4:I5"/>
    <mergeCell ref="J4:J5"/>
    <mergeCell ref="F8:F9"/>
    <mergeCell ref="G8:G9"/>
    <mergeCell ref="A44:E45"/>
    <mergeCell ref="A40:E41"/>
    <mergeCell ref="A31:E31"/>
    <mergeCell ref="A18:E18"/>
    <mergeCell ref="A4:E5"/>
    <mergeCell ref="A6:E7"/>
    <mergeCell ref="A8:E9"/>
    <mergeCell ref="A10:E11"/>
    <mergeCell ref="A12:E13"/>
    <mergeCell ref="A14:E15"/>
    <mergeCell ref="A42:E43"/>
    <mergeCell ref="K38:L39"/>
    <mergeCell ref="F40:F41"/>
    <mergeCell ref="G40:G41"/>
    <mergeCell ref="H40:H41"/>
    <mergeCell ref="I40:I41"/>
    <mergeCell ref="K4:L5"/>
    <mergeCell ref="F6:F7"/>
    <mergeCell ref="G6:G7"/>
    <mergeCell ref="H6:H7"/>
    <mergeCell ref="I6:I7"/>
    <mergeCell ref="J6:J7"/>
    <mergeCell ref="K6:L7"/>
    <mergeCell ref="M6:M7"/>
    <mergeCell ref="K31:L31"/>
    <mergeCell ref="H8:H9"/>
    <mergeCell ref="I8:I9"/>
    <mergeCell ref="J8:J9"/>
    <mergeCell ref="K8:L9"/>
    <mergeCell ref="M8:M9"/>
    <mergeCell ref="F10:F11"/>
    <mergeCell ref="G10:G11"/>
    <mergeCell ref="H10:H11"/>
    <mergeCell ref="I10:I11"/>
    <mergeCell ref="J10:J11"/>
    <mergeCell ref="K10:L11"/>
    <mergeCell ref="M10:M11"/>
    <mergeCell ref="F12:F13"/>
    <mergeCell ref="G12:G13"/>
    <mergeCell ref="H12:H13"/>
    <mergeCell ref="I12:I13"/>
    <mergeCell ref="J12:J13"/>
    <mergeCell ref="K12:L13"/>
    <mergeCell ref="M12:M13"/>
    <mergeCell ref="F16:F17"/>
    <mergeCell ref="G16:G17"/>
    <mergeCell ref="H16:H17"/>
    <mergeCell ref="I16:I17"/>
    <mergeCell ref="J16:J17"/>
    <mergeCell ref="K16:L17"/>
    <mergeCell ref="M16:M17"/>
    <mergeCell ref="F14:F15"/>
    <mergeCell ref="G14:G15"/>
    <mergeCell ref="H14:H15"/>
    <mergeCell ref="I14:I15"/>
    <mergeCell ref="J14:J15"/>
    <mergeCell ref="K14:L15"/>
    <mergeCell ref="A48:E48"/>
    <mergeCell ref="K48:L48"/>
    <mergeCell ref="A49:E50"/>
    <mergeCell ref="F49:F50"/>
    <mergeCell ref="G49:G50"/>
    <mergeCell ref="H49:H50"/>
    <mergeCell ref="I49:I50"/>
    <mergeCell ref="J49:J50"/>
    <mergeCell ref="K49:L50"/>
    <mergeCell ref="O6:S7"/>
    <mergeCell ref="T6:U7"/>
    <mergeCell ref="V6:V7"/>
    <mergeCell ref="O8:S9"/>
    <mergeCell ref="T8:U9"/>
    <mergeCell ref="V8:V9"/>
    <mergeCell ref="M49:M50"/>
    <mergeCell ref="O1:V1"/>
    <mergeCell ref="O2:S2"/>
    <mergeCell ref="T2:U2"/>
    <mergeCell ref="O3:S3"/>
    <mergeCell ref="T3:U3"/>
    <mergeCell ref="O4:S4"/>
    <mergeCell ref="T4:U4"/>
    <mergeCell ref="O5:S5"/>
    <mergeCell ref="T5:U5"/>
    <mergeCell ref="M14:M15"/>
    <mergeCell ref="M4:M5"/>
    <mergeCell ref="M46:M47"/>
    <mergeCell ref="M38:M39"/>
    <mergeCell ref="O13:S13"/>
    <mergeCell ref="T13:U13"/>
    <mergeCell ref="O14:S14"/>
    <mergeCell ref="T14:U14"/>
    <mergeCell ref="O15:S15"/>
    <mergeCell ref="T15:U15"/>
    <mergeCell ref="O10:S10"/>
    <mergeCell ref="T10:U10"/>
    <mergeCell ref="O11:S11"/>
    <mergeCell ref="T11:U11"/>
    <mergeCell ref="O12:S12"/>
    <mergeCell ref="T12:U12"/>
    <mergeCell ref="O19:S19"/>
    <mergeCell ref="T19:U19"/>
    <mergeCell ref="O20:S20"/>
    <mergeCell ref="T20:U20"/>
    <mergeCell ref="O21:S21"/>
    <mergeCell ref="T21:U21"/>
    <mergeCell ref="O16:S16"/>
    <mergeCell ref="T16:U16"/>
    <mergeCell ref="O17:S17"/>
    <mergeCell ref="T17:U17"/>
    <mergeCell ref="O18:S18"/>
    <mergeCell ref="T18:U18"/>
    <mergeCell ref="O27:S28"/>
    <mergeCell ref="T27:U28"/>
    <mergeCell ref="V27:V28"/>
    <mergeCell ref="O29:S30"/>
    <mergeCell ref="T29:U30"/>
    <mergeCell ref="V29:V30"/>
    <mergeCell ref="O22:S22"/>
    <mergeCell ref="T22:U22"/>
    <mergeCell ref="O23:S24"/>
    <mergeCell ref="T23:U24"/>
    <mergeCell ref="V23:V24"/>
    <mergeCell ref="O25:S26"/>
    <mergeCell ref="T25:U26"/>
    <mergeCell ref="V25:V26"/>
    <mergeCell ref="O35:S36"/>
    <mergeCell ref="T35:U36"/>
    <mergeCell ref="V35:V36"/>
    <mergeCell ref="O37:S38"/>
    <mergeCell ref="T37:U38"/>
    <mergeCell ref="V37:V38"/>
    <mergeCell ref="O31:S32"/>
    <mergeCell ref="T31:U32"/>
    <mergeCell ref="V31:V32"/>
    <mergeCell ref="O33:S34"/>
    <mergeCell ref="T33:U34"/>
    <mergeCell ref="V33:V34"/>
    <mergeCell ref="O42:S42"/>
    <mergeCell ref="T42:U42"/>
    <mergeCell ref="O43:S43"/>
    <mergeCell ref="T43:U43"/>
    <mergeCell ref="O44:S44"/>
    <mergeCell ref="T44:U44"/>
    <mergeCell ref="O39:S39"/>
    <mergeCell ref="T39:U39"/>
    <mergeCell ref="O40:S40"/>
    <mergeCell ref="T40:U40"/>
    <mergeCell ref="O41:S41"/>
    <mergeCell ref="T41:U41"/>
    <mergeCell ref="O48:S48"/>
    <mergeCell ref="T48:U48"/>
    <mergeCell ref="O49:S49"/>
    <mergeCell ref="T49:U49"/>
    <mergeCell ref="O50:S50"/>
    <mergeCell ref="T50:U50"/>
    <mergeCell ref="O45:S45"/>
    <mergeCell ref="T45:U45"/>
    <mergeCell ref="O46:S46"/>
    <mergeCell ref="T46:U46"/>
    <mergeCell ref="O47:S47"/>
    <mergeCell ref="T47:U47"/>
    <mergeCell ref="O55:S56"/>
    <mergeCell ref="T55:U56"/>
    <mergeCell ref="V55:V56"/>
    <mergeCell ref="O57:S58"/>
    <mergeCell ref="T57:U58"/>
    <mergeCell ref="V57:V58"/>
    <mergeCell ref="O51:S52"/>
    <mergeCell ref="T51:U52"/>
    <mergeCell ref="V51:V52"/>
    <mergeCell ref="O53:S54"/>
    <mergeCell ref="T53:U54"/>
    <mergeCell ref="V53:V54"/>
    <mergeCell ref="O63:S63"/>
    <mergeCell ref="T63:U63"/>
    <mergeCell ref="O64:S64"/>
    <mergeCell ref="T64:U64"/>
    <mergeCell ref="O65:S65"/>
    <mergeCell ref="T65:U65"/>
    <mergeCell ref="O59:S60"/>
    <mergeCell ref="T59:U60"/>
    <mergeCell ref="V59:V60"/>
    <mergeCell ref="O61:S62"/>
    <mergeCell ref="T61:U62"/>
    <mergeCell ref="V61:V62"/>
    <mergeCell ref="O69:S69"/>
    <mergeCell ref="T69:U69"/>
    <mergeCell ref="O70:S70"/>
    <mergeCell ref="T70:U70"/>
    <mergeCell ref="O71:S71"/>
    <mergeCell ref="T71:U71"/>
    <mergeCell ref="O66:S66"/>
    <mergeCell ref="T66:U66"/>
    <mergeCell ref="O67:S67"/>
    <mergeCell ref="T67:U67"/>
    <mergeCell ref="O68:S68"/>
    <mergeCell ref="T68:U68"/>
    <mergeCell ref="V74:V75"/>
    <mergeCell ref="O76:S77"/>
    <mergeCell ref="T76:U77"/>
    <mergeCell ref="V76:V77"/>
    <mergeCell ref="O78:S79"/>
    <mergeCell ref="T78:U79"/>
    <mergeCell ref="V78:V79"/>
    <mergeCell ref="O72:S72"/>
    <mergeCell ref="T72:U72"/>
    <mergeCell ref="O73:S73"/>
    <mergeCell ref="T73:U73"/>
    <mergeCell ref="O74:S75"/>
    <mergeCell ref="T74:U75"/>
    <mergeCell ref="O83:S83"/>
    <mergeCell ref="T83:U83"/>
    <mergeCell ref="O84:S84"/>
    <mergeCell ref="T84:U84"/>
    <mergeCell ref="O85:S85"/>
    <mergeCell ref="T85:U85"/>
    <mergeCell ref="O80:S80"/>
    <mergeCell ref="T80:U80"/>
    <mergeCell ref="O81:S81"/>
    <mergeCell ref="T81:U81"/>
    <mergeCell ref="O82:S82"/>
    <mergeCell ref="T82:U82"/>
    <mergeCell ref="O89:S89"/>
    <mergeCell ref="T89:U89"/>
    <mergeCell ref="O90:S90"/>
    <mergeCell ref="T90:U90"/>
    <mergeCell ref="O91:S91"/>
    <mergeCell ref="T91:U91"/>
    <mergeCell ref="O86:S86"/>
    <mergeCell ref="T86:U86"/>
    <mergeCell ref="O87:S87"/>
    <mergeCell ref="T87:U87"/>
    <mergeCell ref="O88:S88"/>
    <mergeCell ref="T88:U88"/>
    <mergeCell ref="O98:S98"/>
    <mergeCell ref="T98:U98"/>
    <mergeCell ref="O95:S95"/>
    <mergeCell ref="T95:U95"/>
    <mergeCell ref="O96:S96"/>
    <mergeCell ref="T96:U96"/>
    <mergeCell ref="O97:S97"/>
    <mergeCell ref="T97:U97"/>
    <mergeCell ref="O92:S92"/>
    <mergeCell ref="T92:U92"/>
    <mergeCell ref="O93:S93"/>
    <mergeCell ref="T93:U93"/>
    <mergeCell ref="O94:S94"/>
    <mergeCell ref="T94:U9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Rojas</dc:creator>
  <cp:lastModifiedBy>Mario Rojas</cp:lastModifiedBy>
  <dcterms:created xsi:type="dcterms:W3CDTF">2018-09-06T15:40:09Z</dcterms:created>
  <dcterms:modified xsi:type="dcterms:W3CDTF">2018-09-06T20:30:21Z</dcterms:modified>
</cp:coreProperties>
</file>