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1\JGMH 16FEB18\SECODUVI 2018\COMPLEJO VIAL\MECANICA OMAR\08 PUENTE ENTRONQUE MOLINITO\LAB PUENTE ENTRONQUE\SPT-2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<sst xmlns="http://schemas.openxmlformats.org/spreadsheetml/2006/main" count="99" uniqueCount="73">
  <si>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</si>
  <si>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</si>
  <si>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</si>
  <si>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</si>
  <si>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</si>
  <si>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</si>
  <si>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</si>
  <si>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</si>
  <si>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</si>
  <si>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</si>
  <si>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</si>
  <si>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</si>
  <si>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</si>
  <si>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</si>
  <si>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</si>
  <si>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</si>
  <si>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</si>
  <si>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</si>
  <si>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</si>
  <si>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</si>
  <si>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</si>
  <si>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</si>
  <si>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</si>
  <si>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</si>
  <si>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</si>
  <si>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</si>
  <si>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</si>
  <si>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</si>
  <si>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</si>
  <si>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</si>
  <si>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</si>
  <si>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</si>
  <si>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</si>
  <si>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</si>
  <si>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</si>
  <si>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</si>
  <si>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</si>
  <si>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</si>
  <si>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</si>
  <si>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</si>
  <si>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</si>
  <si>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</si>
  <si>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</si>
  <si>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</si>
  <si>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</si>
  <si>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</si>
  <si>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</si>
  <si>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</si>
  <si>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</si>
  <si>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</si>
  <si>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</si>
  <si>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</si>
  <si>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</si>
  <si>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</si>
  <si>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</si>
  <si>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</si>
  <si>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</si>
  <si>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</si>
  <si>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</si>
  <si>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</si>
  <si>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</si>
  <si>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</si>
  <si>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</si>
  <si>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</si>
  <si>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</si>
  <si>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</si>
  <si>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</si>
  <si>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 xml:space="preserve">PUENTE ENTRONQUE MOLINITO </t>
  </si>
  <si>
    <t>KM 28+980</t>
  </si>
  <si>
    <t>ABJ</t>
  </si>
  <si>
    <t>18-19</t>
  </si>
  <si>
    <t>12.40 - 13.11 m</t>
  </si>
  <si>
    <t>ML- LIMO ARENOSO DE BAJA PLASTICIDAD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</si>
</sst>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0" xfId="0" applyFill="1" applyBorder="1"/>
    <xf numFmtId="0" fontId="0" fillId="2" borderId="19" xfId="0" applyFill="1" applyBorder="1"/>
    <xf numFmtId="0" fontId="6" fillId="2" borderId="13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1" fontId="2" fillId="2" borderId="28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 applyAlignment="1"/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98.241758241758248</c:v>
                </c:pt>
                <c:pt idx="8">
                  <c:v>96.237626373626384</c:v>
                </c:pt>
                <c:pt idx="9">
                  <c:v>94.371032967032974</c:v>
                </c:pt>
                <c:pt idx="10">
                  <c:v>91.895340659340661</c:v>
                </c:pt>
                <c:pt idx="11">
                  <c:v>86.826065934065937</c:v>
                </c:pt>
                <c:pt idx="12">
                  <c:v>76.078417582417586</c:v>
                </c:pt>
                <c:pt idx="13">
                  <c:v>56.135340659340663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D43-4F14-98FA-585ED3B40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774400"/>
        <c:axId val="420773840"/>
      </c:scatterChart>
      <c:valAx>
        <c:axId val="420774400"/>
        <c:scaling>
          <c:logBase val="10"/>
          <c:orientation val="maxMin"/>
          <c:max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420773840"/>
        <c:crosses val="autoZero"/>
        <c:crossBetween val="midCat"/>
        <c:minorUnit val="10"/>
      </c:valAx>
      <c:valAx>
        <c:axId val="420773840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420774400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30</c:v>
                </c:pt>
                <c:pt idx="1">
                  <c:v>28</c:v>
                </c:pt>
                <c:pt idx="2">
                  <c:v>24</c:v>
                </c:pt>
                <c:pt idx="3">
                  <c:v>22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30.455202312138741</c:v>
                </c:pt>
                <c:pt idx="1">
                  <c:v>32.582668187001154</c:v>
                </c:pt>
                <c:pt idx="2">
                  <c:v>34.535617673579807</c:v>
                </c:pt>
                <c:pt idx="3">
                  <c:v>35.301560522986065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E3B-4901-AAEB-B52BD6586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797920"/>
        <c:axId val="280140304"/>
      </c:scatterChart>
      <c:valAx>
        <c:axId val="420797920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280140304"/>
        <c:crosses val="autoZero"/>
        <c:crossBetween val="midCat"/>
      </c:valAx>
      <c:valAx>
        <c:axId val="280140304"/>
        <c:scaling>
          <c:orientation val="minMax"/>
          <c:max val="36"/>
          <c:min val="3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420797920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AAC-43EC-B6FA-D072F1AD78D1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AAC-43EC-B6FA-D072F1AD78D1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AAC-43EC-B6FA-D072F1AD78D1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AAC-43EC-B6FA-D072F1AD78D1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33.684372692966441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8.5842391816176153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CAAC-43EC-B6FA-D072F1AD7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8128992"/>
        <c:axId val="418118352"/>
      </c:scatterChart>
      <c:valAx>
        <c:axId val="418128992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18118352"/>
        <c:crosses val="autoZero"/>
        <c:crossBetween val="midCat"/>
        <c:majorUnit val="10"/>
        <c:minorUnit val="10"/>
      </c:valAx>
      <c:valAx>
        <c:axId val="418118352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18128992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42332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pSpPr/>
      </xdr:nvGrpSpPr>
      <xdr:grpSpPr>
        <a:xfrm>
          <a:off x="45380" y="0"/>
          <a:ext cx="7181107" cy="1029560"/>
          <a:chOff x="42332" y="9525"/>
          <a:chExt cx="6689829" cy="1066800"/>
        </a:xfrm>
      </xdr:grpSpPr>
      <xdr:pic>
        <xdr:nvPicPr>
          <xdr:cNvPr id="4" name="Imagen 1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332" y="49741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:a16="http://schemas.microsoft.com/office/drawing/2014/main" xmlns="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:a16="http://schemas.microsoft.com/office/drawing/2014/main" xmlns="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:a16="http://schemas.microsoft.com/office/drawing/2014/main" xmlns="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:a16="http://schemas.microsoft.com/office/drawing/2014/main" xmlns="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xmlns="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52915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GrpSpPr/>
      </xdr:nvGrpSpPr>
      <xdr:grpSpPr>
        <a:xfrm>
          <a:off x="52915" y="0"/>
          <a:ext cx="6668663" cy="1066800"/>
          <a:chOff x="52915" y="9525"/>
          <a:chExt cx="6679246" cy="1066800"/>
        </a:xfrm>
      </xdr:grpSpPr>
      <xdr:pic>
        <xdr:nvPicPr>
          <xdr:cNvPr id="11" name="Imagen 1">
            <a:extLst>
              <a:ext uri="{FF2B5EF4-FFF2-40B4-BE49-F238E27FC236}">
                <a16:creationId xmlns:a16="http://schemas.microsoft.com/office/drawing/2014/main" xmlns="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915" y="60324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xmlns="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0.47302</cdr:x>
      <cdr:y>0.04179</cdr:y>
    </cdr:from>
    <cdr:to>
      <cdr:x>0.47619</cdr:x>
      <cdr:y>0.75517</cdr:y>
    </cdr:to>
    <cdr:cxnSp macro="">
      <cdr:nvCxnSpPr>
        <cdr:cNvPr id="3" name="2 Conector recto">
          <a:extLst xmlns:a="http://schemas.openxmlformats.org/drawingml/2006/main">
            <a:ext uri="{FF2B5EF4-FFF2-40B4-BE49-F238E27FC236}">
              <a16:creationId xmlns:a16="http://schemas.microsoft.com/office/drawing/2014/main" xmlns="" id="{E180B98B-FB8F-4635-8F7B-8BEBB9D68D4E}"/>
            </a:ext>
          </a:extLst>
        </cdr:cNvPr>
        <cdr:cNvCxnSpPr/>
      </cdr:nvCxnSpPr>
      <cdr:spPr>
        <a:xfrm xmlns:a="http://schemas.openxmlformats.org/drawingml/2006/main" flipH="1" flipV="1">
          <a:off x="1576918" y="104776"/>
          <a:ext cx="10582" cy="178858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M14" sqref="M14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7109375" customWidth="1"/>
  </cols>
  <sheetData>
    <row r="1" spans="1:1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x14ac:dyDescent="0.25">
      <c r="A7" s="14" t="s">
        <v>0</v>
      </c>
      <c r="B7" s="70" t="s">
        <v>67</v>
      </c>
      <c r="C7" s="70"/>
      <c r="D7" s="70"/>
      <c r="E7" s="9"/>
      <c r="F7" s="9"/>
      <c r="G7" s="15" t="s">
        <v>24</v>
      </c>
      <c r="H7" s="90" t="s">
        <v>52</v>
      </c>
      <c r="I7" s="90"/>
      <c r="J7" s="91"/>
      <c r="K7" s="13"/>
    </row>
    <row r="8" spans="1:11" x14ac:dyDescent="0.25">
      <c r="A8" s="16" t="s">
        <v>1</v>
      </c>
      <c r="B8" s="92" t="s">
        <v>68</v>
      </c>
      <c r="C8" s="92"/>
      <c r="D8" s="92"/>
      <c r="E8" s="12"/>
      <c r="F8" s="12"/>
      <c r="G8" s="17" t="s">
        <v>5</v>
      </c>
      <c r="H8" s="93">
        <v>43074</v>
      </c>
      <c r="I8" s="74"/>
      <c r="J8" s="94"/>
      <c r="K8" s="13"/>
    </row>
    <row r="9" spans="1:11" x14ac:dyDescent="0.25">
      <c r="A9" s="16" t="s">
        <v>66</v>
      </c>
      <c r="B9" s="18">
        <v>2</v>
      </c>
      <c r="C9" s="17" t="s">
        <v>2</v>
      </c>
      <c r="D9" s="18" t="s">
        <v>70</v>
      </c>
      <c r="E9" s="12"/>
      <c r="F9" s="12"/>
      <c r="G9" s="17" t="s">
        <v>6</v>
      </c>
      <c r="H9" s="96" t="s">
        <v>69</v>
      </c>
      <c r="I9" s="96"/>
      <c r="J9" s="97"/>
      <c r="K9" s="13"/>
    </row>
    <row r="10" spans="1:11" x14ac:dyDescent="0.25">
      <c r="A10" s="16" t="s">
        <v>3</v>
      </c>
      <c r="B10" s="19">
        <v>7</v>
      </c>
      <c r="C10" s="17" t="s">
        <v>4</v>
      </c>
      <c r="D10" s="20" t="s">
        <v>71</v>
      </c>
      <c r="E10" s="12"/>
      <c r="F10" s="12"/>
      <c r="G10" s="12"/>
      <c r="H10" s="21"/>
      <c r="I10" s="21"/>
      <c r="J10" s="13"/>
      <c r="K10" s="13"/>
    </row>
    <row r="11" spans="1:11" ht="15.75" thickBot="1" x14ac:dyDescent="0.3">
      <c r="A11" s="22"/>
      <c r="B11" s="95"/>
      <c r="C11" s="95"/>
      <c r="D11" s="95"/>
      <c r="E11" s="23"/>
      <c r="F11" s="24"/>
      <c r="G11" s="24"/>
      <c r="H11" s="23"/>
      <c r="I11" s="23"/>
      <c r="J11" s="25"/>
      <c r="K11" s="13"/>
    </row>
    <row r="12" spans="1:1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3"/>
    </row>
    <row r="13" spans="1:1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x14ac:dyDescent="0.25">
      <c r="A14" s="73" t="s">
        <v>51</v>
      </c>
      <c r="B14" s="74"/>
      <c r="C14" s="74"/>
      <c r="D14" s="74"/>
      <c r="E14" s="74"/>
      <c r="F14" s="74"/>
      <c r="G14" s="74"/>
      <c r="H14" s="12"/>
      <c r="I14" s="12"/>
      <c r="J14" s="12"/>
      <c r="K14" s="13"/>
    </row>
    <row r="15" spans="1:11" ht="21.95" customHeight="1" x14ac:dyDescent="0.25">
      <c r="A15" s="86" t="s">
        <v>11</v>
      </c>
      <c r="B15" s="82" t="s">
        <v>10</v>
      </c>
      <c r="C15" s="82" t="s">
        <v>8</v>
      </c>
      <c r="D15" s="82" t="s">
        <v>9</v>
      </c>
      <c r="E15" s="88" t="s">
        <v>12</v>
      </c>
      <c r="F15" s="88" t="s">
        <v>13</v>
      </c>
      <c r="G15" s="82" t="s">
        <v>14</v>
      </c>
      <c r="H15" s="12"/>
      <c r="I15" s="12"/>
      <c r="J15" s="12"/>
      <c r="K15" s="13"/>
    </row>
    <row r="16" spans="1:11" ht="21.95" customHeight="1" x14ac:dyDescent="0.25">
      <c r="A16" s="87"/>
      <c r="B16" s="83"/>
      <c r="C16" s="83"/>
      <c r="D16" s="83"/>
      <c r="E16" s="88"/>
      <c r="F16" s="88"/>
      <c r="G16" s="83"/>
      <c r="H16" s="12"/>
      <c r="I16" s="12"/>
      <c r="J16" s="12"/>
      <c r="K16" s="13"/>
    </row>
    <row r="17" spans="1:16" x14ac:dyDescent="0.25">
      <c r="A17" s="26">
        <v>1</v>
      </c>
      <c r="B17" s="27">
        <v>70.8</v>
      </c>
      <c r="C17" s="27">
        <v>420.7</v>
      </c>
      <c r="D17" s="27">
        <v>343.8</v>
      </c>
      <c r="E17" s="27">
        <f>C17-D17</f>
        <v>76.899999999999977</v>
      </c>
      <c r="F17" s="27">
        <f>D17-B17</f>
        <v>273</v>
      </c>
      <c r="G17" s="27">
        <f>(E17/F17)*100</f>
        <v>28.168498168498164</v>
      </c>
      <c r="H17" s="12"/>
      <c r="I17" s="12"/>
      <c r="J17" s="12"/>
      <c r="K17" s="13"/>
    </row>
    <row r="18" spans="1:16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</row>
    <row r="19" spans="1:16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</row>
    <row r="20" spans="1:16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</row>
    <row r="21" spans="1:16" ht="17.25" customHeight="1" x14ac:dyDescent="0.25">
      <c r="A21" s="73" t="s">
        <v>52</v>
      </c>
      <c r="B21" s="75"/>
      <c r="C21" s="75"/>
      <c r="D21" s="75"/>
      <c r="E21" s="75"/>
      <c r="F21" s="75"/>
      <c r="G21" s="12"/>
      <c r="H21" s="12"/>
      <c r="I21" s="12"/>
      <c r="J21" s="12"/>
      <c r="K21" s="13"/>
    </row>
    <row r="22" spans="1:16" ht="20.100000000000001" customHeight="1" x14ac:dyDescent="0.25">
      <c r="A22" s="89" t="s">
        <v>63</v>
      </c>
      <c r="B22" s="88" t="s">
        <v>32</v>
      </c>
      <c r="C22" s="82" t="s">
        <v>29</v>
      </c>
      <c r="D22" s="82" t="s">
        <v>30</v>
      </c>
      <c r="E22" s="82" t="s">
        <v>31</v>
      </c>
      <c r="F22" s="82" t="s">
        <v>42</v>
      </c>
      <c r="G22" s="12"/>
      <c r="H22" s="71" t="s">
        <v>57</v>
      </c>
      <c r="I22" s="71"/>
      <c r="J22" s="71"/>
      <c r="K22" s="13"/>
    </row>
    <row r="23" spans="1:16" ht="20.100000000000001" customHeight="1" x14ac:dyDescent="0.25">
      <c r="A23" s="89"/>
      <c r="B23" s="88"/>
      <c r="C23" s="83"/>
      <c r="D23" s="83"/>
      <c r="E23" s="83"/>
      <c r="F23" s="83"/>
      <c r="G23" s="12"/>
      <c r="H23" s="72"/>
      <c r="I23" s="72"/>
      <c r="J23" s="72"/>
      <c r="K23" s="13"/>
      <c r="P23" s="1">
        <v>3</v>
      </c>
    </row>
    <row r="24" spans="1:16" ht="15" customHeight="1" x14ac:dyDescent="0.25">
      <c r="A24" s="28" t="s">
        <v>43</v>
      </c>
      <c r="B24" s="29">
        <f>3*25.4</f>
        <v>76.199999999999989</v>
      </c>
      <c r="C24" s="30">
        <v>0</v>
      </c>
      <c r="D24" s="30">
        <f t="shared" ref="D24:D28" si="0">(C24*100)/$F$17</f>
        <v>0</v>
      </c>
      <c r="E24" s="30">
        <f>D24</f>
        <v>0</v>
      </c>
      <c r="F24" s="30">
        <f t="shared" ref="F24:F30" si="1">100-E24</f>
        <v>100</v>
      </c>
      <c r="G24" s="12"/>
      <c r="H24" s="31"/>
      <c r="I24" s="32"/>
      <c r="J24" s="33"/>
      <c r="K24" s="13"/>
      <c r="P24" s="1">
        <v>2</v>
      </c>
    </row>
    <row r="25" spans="1:16" ht="15" customHeight="1" x14ac:dyDescent="0.25">
      <c r="A25" s="28" t="s">
        <v>44</v>
      </c>
      <c r="B25" s="29">
        <f>2*25.4</f>
        <v>50.8</v>
      </c>
      <c r="C25" s="30">
        <v>0</v>
      </c>
      <c r="D25" s="30">
        <f t="shared" si="0"/>
        <v>0</v>
      </c>
      <c r="E25" s="30">
        <f>E24+D25</f>
        <v>0</v>
      </c>
      <c r="F25" s="30">
        <f t="shared" si="1"/>
        <v>100</v>
      </c>
      <c r="G25" s="12"/>
      <c r="H25" s="34" t="s">
        <v>58</v>
      </c>
      <c r="I25" s="35">
        <v>0</v>
      </c>
      <c r="J25" s="36"/>
      <c r="K25" s="13"/>
    </row>
    <row r="26" spans="1:16" ht="15" customHeight="1" x14ac:dyDescent="0.25">
      <c r="A26" s="28" t="s">
        <v>45</v>
      </c>
      <c r="B26" s="29">
        <f>1*25.4</f>
        <v>25.4</v>
      </c>
      <c r="C26" s="30">
        <v>0</v>
      </c>
      <c r="D26" s="30">
        <f t="shared" si="0"/>
        <v>0</v>
      </c>
      <c r="E26" s="30">
        <f t="shared" ref="E26:E28" si="2">E25+D26</f>
        <v>0</v>
      </c>
      <c r="F26" s="30">
        <f t="shared" si="1"/>
        <v>100</v>
      </c>
      <c r="G26" s="12"/>
      <c r="H26" s="34" t="s">
        <v>59</v>
      </c>
      <c r="I26" s="35">
        <v>0</v>
      </c>
      <c r="J26" s="36"/>
      <c r="K26" s="13"/>
    </row>
    <row r="27" spans="1:16" ht="15" customHeight="1" x14ac:dyDescent="0.25">
      <c r="A27" s="28" t="s">
        <v>46</v>
      </c>
      <c r="B27" s="29">
        <f>0.75*25.4</f>
        <v>19.049999999999997</v>
      </c>
      <c r="C27" s="30">
        <v>0</v>
      </c>
      <c r="D27" s="30">
        <f t="shared" si="0"/>
        <v>0</v>
      </c>
      <c r="E27" s="30">
        <f t="shared" si="2"/>
        <v>0</v>
      </c>
      <c r="F27" s="30">
        <f t="shared" si="1"/>
        <v>100</v>
      </c>
      <c r="G27" s="12"/>
      <c r="H27" s="34" t="s">
        <v>60</v>
      </c>
      <c r="I27" s="35">
        <v>0</v>
      </c>
      <c r="J27" s="36"/>
      <c r="K27" s="13"/>
    </row>
    <row r="28" spans="1:16" ht="15" customHeight="1" x14ac:dyDescent="0.25">
      <c r="A28" s="28" t="s">
        <v>47</v>
      </c>
      <c r="B28" s="29">
        <f>0.5*25.4</f>
        <v>12.7</v>
      </c>
      <c r="C28" s="30">
        <v>0</v>
      </c>
      <c r="D28" s="30">
        <f t="shared" si="0"/>
        <v>0</v>
      </c>
      <c r="E28" s="30">
        <f t="shared" si="2"/>
        <v>0</v>
      </c>
      <c r="F28" s="30">
        <f t="shared" si="1"/>
        <v>100</v>
      </c>
      <c r="G28" s="12"/>
      <c r="H28" s="34" t="s">
        <v>61</v>
      </c>
      <c r="I28" s="37" t="str">
        <f>IF(I27=0, "NO DETERMINADO", I27/I25)</f>
        <v>NO DETERMINADO</v>
      </c>
      <c r="J28" s="38"/>
      <c r="K28" s="13"/>
    </row>
    <row r="29" spans="1:16" ht="15" customHeight="1" x14ac:dyDescent="0.25">
      <c r="A29" s="28" t="s">
        <v>48</v>
      </c>
      <c r="B29" s="29">
        <f>(3/8)*25.4</f>
        <v>9.5249999999999986</v>
      </c>
      <c r="C29" s="30">
        <v>0</v>
      </c>
      <c r="D29" s="30">
        <f>(C29*100)/$F$17</f>
        <v>0</v>
      </c>
      <c r="E29" s="30">
        <f>E28+D29</f>
        <v>0</v>
      </c>
      <c r="F29" s="30">
        <f t="shared" si="1"/>
        <v>100</v>
      </c>
      <c r="G29" s="12"/>
      <c r="H29" s="34" t="s">
        <v>62</v>
      </c>
      <c r="I29" s="37" t="str">
        <f>IF(I26=0,"NO DETERMINADO", (I26*I26)/(I25*I27))</f>
        <v>NO DETERMINADO</v>
      </c>
      <c r="J29" s="38"/>
      <c r="K29" s="13"/>
    </row>
    <row r="30" spans="1:16" x14ac:dyDescent="0.25">
      <c r="A30" s="28" t="s">
        <v>49</v>
      </c>
      <c r="B30" s="29">
        <f>0.25*25.4</f>
        <v>6.35</v>
      </c>
      <c r="C30" s="30">
        <v>0</v>
      </c>
      <c r="D30" s="30">
        <f>(C30*100)/$F$17</f>
        <v>0</v>
      </c>
      <c r="E30" s="30">
        <f>E29+D30</f>
        <v>0</v>
      </c>
      <c r="F30" s="30">
        <f t="shared" si="1"/>
        <v>100</v>
      </c>
      <c r="G30" s="12"/>
      <c r="H30" s="39"/>
      <c r="I30" s="40"/>
      <c r="J30" s="41"/>
      <c r="K30" s="13"/>
    </row>
    <row r="31" spans="1:16" x14ac:dyDescent="0.25">
      <c r="A31" s="28" t="s">
        <v>50</v>
      </c>
      <c r="B31" s="29">
        <v>4.75</v>
      </c>
      <c r="C31" s="30">
        <v>4.8</v>
      </c>
      <c r="D31" s="30">
        <f t="shared" ref="D31" si="3">(C31*100)/$F$17</f>
        <v>1.7582417582417582</v>
      </c>
      <c r="E31" s="30">
        <f>E30+D31</f>
        <v>1.7582417582417582</v>
      </c>
      <c r="F31" s="30">
        <f>100-E31</f>
        <v>98.241758241758248</v>
      </c>
      <c r="G31" s="12"/>
      <c r="H31" s="12"/>
      <c r="I31" s="12"/>
      <c r="J31" s="12"/>
      <c r="K31" s="13"/>
    </row>
    <row r="32" spans="1:16" x14ac:dyDescent="0.25">
      <c r="A32" s="28" t="s">
        <v>33</v>
      </c>
      <c r="B32" s="29">
        <v>2</v>
      </c>
      <c r="C32" s="42">
        <v>1.02</v>
      </c>
      <c r="D32" s="42">
        <f>(C32*$F$31)/$C$39</f>
        <v>2.0041318681318683</v>
      </c>
      <c r="E32" s="30">
        <f>D32</f>
        <v>2.0041318681318683</v>
      </c>
      <c r="F32" s="30">
        <f>$F$31-E32</f>
        <v>96.237626373626384</v>
      </c>
      <c r="G32" s="12"/>
      <c r="H32" s="76" t="s">
        <v>53</v>
      </c>
      <c r="I32" s="77"/>
      <c r="J32" s="78"/>
      <c r="K32" s="13"/>
    </row>
    <row r="33" spans="1:11" x14ac:dyDescent="0.25">
      <c r="A33" s="28" t="s">
        <v>34</v>
      </c>
      <c r="B33" s="43">
        <v>0.85</v>
      </c>
      <c r="C33" s="42">
        <v>0.95</v>
      </c>
      <c r="D33" s="42">
        <f t="shared" ref="D33:D38" si="4">(C33*$F$31)/$C$39</f>
        <v>1.8665934065934067</v>
      </c>
      <c r="E33" s="30">
        <f t="shared" ref="E33:E38" si="5">E32+D33</f>
        <v>3.8707252747252747</v>
      </c>
      <c r="F33" s="30">
        <f t="shared" ref="F33:F38" si="6">$F$31-E33</f>
        <v>94.371032967032974</v>
      </c>
      <c r="G33" s="12"/>
      <c r="H33" s="79"/>
      <c r="I33" s="80"/>
      <c r="J33" s="81"/>
      <c r="K33" s="13"/>
    </row>
    <row r="34" spans="1:11" x14ac:dyDescent="0.25">
      <c r="A34" s="28" t="s">
        <v>35</v>
      </c>
      <c r="B34" s="43">
        <v>0.42499999999999999</v>
      </c>
      <c r="C34" s="42">
        <v>1.26</v>
      </c>
      <c r="D34" s="42">
        <f t="shared" si="4"/>
        <v>2.4756923076923076</v>
      </c>
      <c r="E34" s="30">
        <f t="shared" si="5"/>
        <v>6.3464175824175824</v>
      </c>
      <c r="F34" s="30">
        <f t="shared" si="6"/>
        <v>91.895340659340661</v>
      </c>
      <c r="G34" s="12"/>
      <c r="H34" s="31"/>
      <c r="I34" s="32"/>
      <c r="J34" s="33"/>
      <c r="K34" s="13"/>
    </row>
    <row r="35" spans="1:11" x14ac:dyDescent="0.25">
      <c r="A35" s="28" t="s">
        <v>36</v>
      </c>
      <c r="B35" s="43">
        <v>0.25</v>
      </c>
      <c r="C35" s="42">
        <v>2.58</v>
      </c>
      <c r="D35" s="42">
        <f t="shared" si="4"/>
        <v>5.0692747252747257</v>
      </c>
      <c r="E35" s="30">
        <f t="shared" si="5"/>
        <v>11.415692307692307</v>
      </c>
      <c r="F35" s="30">
        <f t="shared" si="6"/>
        <v>86.826065934065937</v>
      </c>
      <c r="G35" s="12"/>
      <c r="H35" s="34" t="s">
        <v>54</v>
      </c>
      <c r="I35" s="44">
        <f>E31</f>
        <v>1.7582417582417582</v>
      </c>
      <c r="J35" s="45"/>
      <c r="K35" s="13"/>
    </row>
    <row r="36" spans="1:11" x14ac:dyDescent="0.25">
      <c r="A36" s="28" t="s">
        <v>37</v>
      </c>
      <c r="B36" s="43">
        <v>0.15</v>
      </c>
      <c r="C36" s="42">
        <v>5.47</v>
      </c>
      <c r="D36" s="42">
        <f t="shared" si="4"/>
        <v>10.747648351648351</v>
      </c>
      <c r="E36" s="30">
        <f t="shared" si="5"/>
        <v>22.163340659340658</v>
      </c>
      <c r="F36" s="30">
        <f t="shared" si="6"/>
        <v>76.078417582417586</v>
      </c>
      <c r="G36" s="12"/>
      <c r="H36" s="34" t="s">
        <v>55</v>
      </c>
      <c r="I36" s="44">
        <f>100-I35-I37</f>
        <v>42.106417582417585</v>
      </c>
      <c r="J36" s="45"/>
      <c r="K36" s="13"/>
    </row>
    <row r="37" spans="1:11" x14ac:dyDescent="0.25">
      <c r="A37" s="28" t="s">
        <v>38</v>
      </c>
      <c r="B37" s="43">
        <v>7.4999999999999997E-2</v>
      </c>
      <c r="C37" s="42">
        <v>10.15</v>
      </c>
      <c r="D37" s="42">
        <f t="shared" si="4"/>
        <v>19.943076923076926</v>
      </c>
      <c r="E37" s="30">
        <f t="shared" si="5"/>
        <v>42.106417582417585</v>
      </c>
      <c r="F37" s="30">
        <f t="shared" si="6"/>
        <v>56.135340659340663</v>
      </c>
      <c r="G37" s="12"/>
      <c r="H37" s="34" t="s">
        <v>56</v>
      </c>
      <c r="I37" s="44">
        <f>D38</f>
        <v>56.135340659340663</v>
      </c>
      <c r="J37" s="45"/>
      <c r="K37" s="13"/>
    </row>
    <row r="38" spans="1:11" x14ac:dyDescent="0.25">
      <c r="A38" s="28" t="s">
        <v>39</v>
      </c>
      <c r="B38" s="43" t="s">
        <v>40</v>
      </c>
      <c r="C38" s="42">
        <f>50-SUM(C32:C37)</f>
        <v>28.57</v>
      </c>
      <c r="D38" s="42">
        <f t="shared" si="4"/>
        <v>56.135340659340663</v>
      </c>
      <c r="E38" s="30">
        <f t="shared" si="5"/>
        <v>98.241758241758248</v>
      </c>
      <c r="F38" s="30">
        <f t="shared" si="6"/>
        <v>0</v>
      </c>
      <c r="G38" s="12"/>
      <c r="H38" s="39"/>
      <c r="I38" s="40"/>
      <c r="J38" s="41"/>
      <c r="K38" s="13"/>
    </row>
    <row r="39" spans="1:11" x14ac:dyDescent="0.25">
      <c r="A39" s="84" t="s">
        <v>41</v>
      </c>
      <c r="B39" s="85"/>
      <c r="C39" s="46">
        <f>SUM(C32:C38)</f>
        <v>50</v>
      </c>
      <c r="D39" s="46" t="s">
        <v>40</v>
      </c>
      <c r="E39" s="47" t="s">
        <v>40</v>
      </c>
      <c r="F39" s="47" t="s">
        <v>40</v>
      </c>
      <c r="G39" s="12"/>
      <c r="H39" s="12"/>
      <c r="I39" s="12"/>
      <c r="J39" s="12"/>
      <c r="K39" s="13"/>
    </row>
    <row r="40" spans="1:11" x14ac:dyDescent="0.2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3"/>
    </row>
    <row r="42" spans="1:11" x14ac:dyDescent="0.2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3"/>
    </row>
    <row r="43" spans="1:11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3"/>
    </row>
    <row r="44" spans="1:11" x14ac:dyDescent="0.25">
      <c r="A44" s="11"/>
      <c r="B44" s="12"/>
      <c r="C44" s="12"/>
      <c r="D44" s="48"/>
      <c r="E44" s="12"/>
      <c r="F44" s="12"/>
      <c r="G44" s="12"/>
      <c r="H44" s="12"/>
      <c r="I44" s="12"/>
      <c r="J44" s="12"/>
      <c r="K44" s="13"/>
    </row>
    <row r="45" spans="1:11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3"/>
    </row>
    <row r="46" spans="1:11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3"/>
    </row>
    <row r="47" spans="1:11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3"/>
    </row>
    <row r="48" spans="1:11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3"/>
    </row>
    <row r="49" spans="1:11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3"/>
    </row>
    <row r="51" spans="1:11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3"/>
    </row>
    <row r="52" spans="1:11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3"/>
    </row>
    <row r="53" spans="1:11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3"/>
    </row>
    <row r="54" spans="1:1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3"/>
    </row>
    <row r="55" spans="1:11" x14ac:dyDescent="0.2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3"/>
    </row>
    <row r="56" spans="1:11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3"/>
    </row>
    <row r="57" spans="1:11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3"/>
    </row>
    <row r="58" spans="1:11" ht="15.75" thickBot="1" x14ac:dyDescent="0.3">
      <c r="A58" s="49"/>
      <c r="B58" s="24"/>
      <c r="C58" s="24"/>
      <c r="D58" s="24"/>
      <c r="E58" s="24"/>
      <c r="F58" s="24"/>
      <c r="G58" s="24"/>
      <c r="H58" s="24"/>
      <c r="I58" s="24"/>
      <c r="J58" s="24"/>
      <c r="K58" s="25"/>
    </row>
  </sheetData>
  <mergeCells count="23">
    <mergeCell ref="H7:J7"/>
    <mergeCell ref="B8:D8"/>
    <mergeCell ref="H8:J8"/>
    <mergeCell ref="B11:D11"/>
    <mergeCell ref="H9:J9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22:J23"/>
    <mergeCell ref="A14:G14"/>
    <mergeCell ref="A21:F21"/>
    <mergeCell ref="H32:J33"/>
    <mergeCell ref="G15:G16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O6" sqref="O6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85546875" customWidth="1"/>
  </cols>
  <sheetData>
    <row r="1" spans="1:32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32" x14ac:dyDescent="0.25">
      <c r="A2" s="11"/>
      <c r="B2" s="12"/>
      <c r="C2" s="12"/>
      <c r="D2" s="12"/>
      <c r="E2" s="12"/>
      <c r="F2" s="12"/>
      <c r="G2" s="12"/>
      <c r="H2" s="12"/>
      <c r="I2" s="12"/>
      <c r="J2" s="13"/>
    </row>
    <row r="3" spans="1:32" x14ac:dyDescent="0.25">
      <c r="A3" s="11"/>
      <c r="B3" s="12"/>
      <c r="C3" s="12"/>
      <c r="D3" s="12"/>
      <c r="E3" s="12"/>
      <c r="F3" s="12"/>
      <c r="G3" s="12"/>
      <c r="H3" s="12"/>
      <c r="I3" s="12"/>
      <c r="J3" s="13"/>
    </row>
    <row r="4" spans="1:32" x14ac:dyDescent="0.25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32" x14ac:dyDescent="0.25">
      <c r="A5" s="11"/>
      <c r="B5" s="12"/>
      <c r="C5" s="12"/>
      <c r="D5" s="12"/>
      <c r="E5" s="12"/>
      <c r="F5" s="12"/>
      <c r="G5" s="12"/>
      <c r="H5" s="12"/>
      <c r="I5" s="12"/>
      <c r="J5" s="13"/>
    </row>
    <row r="6" spans="1:32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3"/>
      <c r="AF6" s="2"/>
    </row>
    <row r="7" spans="1:32" x14ac:dyDescent="0.25">
      <c r="A7" s="14" t="s">
        <v>0</v>
      </c>
      <c r="B7" s="100" t="str">
        <f>GRANULOMETRÍA!B7</f>
        <v xml:space="preserve">PUENTE ENTRONQUE MOLINITO </v>
      </c>
      <c r="C7" s="100"/>
      <c r="D7" s="100"/>
      <c r="E7" s="50"/>
      <c r="F7" s="15" t="s">
        <v>24</v>
      </c>
      <c r="G7" s="90" t="s">
        <v>25</v>
      </c>
      <c r="H7" s="90"/>
      <c r="I7" s="91"/>
      <c r="J7" s="13"/>
      <c r="L7" s="2"/>
      <c r="M7" s="2"/>
      <c r="N7" s="2"/>
      <c r="AF7" s="2"/>
    </row>
    <row r="8" spans="1:32" x14ac:dyDescent="0.25">
      <c r="A8" s="16" t="s">
        <v>1</v>
      </c>
      <c r="B8" s="92" t="str">
        <f>GRANULOMETRÍA!B8</f>
        <v>KM 28+980</v>
      </c>
      <c r="C8" s="92"/>
      <c r="D8" s="92"/>
      <c r="E8" s="21"/>
      <c r="F8" s="17" t="s">
        <v>5</v>
      </c>
      <c r="G8" s="93">
        <f>GRANULOMETRÍA!H8</f>
        <v>43074</v>
      </c>
      <c r="H8" s="74"/>
      <c r="I8" s="94"/>
      <c r="J8" s="13"/>
      <c r="L8" s="2"/>
      <c r="M8" s="2"/>
      <c r="N8" s="2"/>
      <c r="AF8" s="2"/>
    </row>
    <row r="9" spans="1:32" x14ac:dyDescent="0.25">
      <c r="A9" s="16" t="s">
        <v>66</v>
      </c>
      <c r="B9" s="18">
        <f>GRANULOMETRÍA!B9</f>
        <v>2</v>
      </c>
      <c r="C9" s="51" t="s">
        <v>2</v>
      </c>
      <c r="D9" s="18" t="str">
        <f>GRANULOMETRÍA!D9</f>
        <v>18-19</v>
      </c>
      <c r="E9" s="21"/>
      <c r="F9" s="17" t="s">
        <v>6</v>
      </c>
      <c r="G9" s="96" t="str">
        <f>GRANULOMETRÍA!H9</f>
        <v>ABJ</v>
      </c>
      <c r="H9" s="96"/>
      <c r="I9" s="97"/>
      <c r="J9" s="13"/>
      <c r="L9" s="2"/>
      <c r="M9" s="2"/>
      <c r="N9" s="2"/>
      <c r="AD9" s="5"/>
      <c r="AE9" s="6"/>
      <c r="AF9" s="2"/>
    </row>
    <row r="10" spans="1:32" x14ac:dyDescent="0.25">
      <c r="A10" s="16" t="s">
        <v>3</v>
      </c>
      <c r="B10" s="19">
        <f>GRANULOMETRÍA!B10</f>
        <v>7</v>
      </c>
      <c r="C10" s="51" t="s">
        <v>4</v>
      </c>
      <c r="D10" s="52" t="str">
        <f>GRANULOMETRÍA!D10</f>
        <v>12.40 - 13.11 m</v>
      </c>
      <c r="E10" s="21"/>
      <c r="F10" s="21"/>
      <c r="G10" s="21"/>
      <c r="H10" s="21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22"/>
      <c r="B11" s="95"/>
      <c r="C11" s="95"/>
      <c r="D11" s="95"/>
      <c r="E11" s="23"/>
      <c r="F11" s="24"/>
      <c r="G11" s="24"/>
      <c r="H11" s="23"/>
      <c r="I11" s="54"/>
      <c r="J11" s="53"/>
      <c r="L11" s="2"/>
      <c r="M11" s="2"/>
      <c r="N11" s="2"/>
      <c r="AD11" s="101" t="s">
        <v>18</v>
      </c>
      <c r="AE11" s="101"/>
      <c r="AF11" s="2"/>
    </row>
    <row r="12" spans="1:32" ht="15" customHeight="1" x14ac:dyDescent="0.25">
      <c r="A12" s="11"/>
      <c r="B12" s="12"/>
      <c r="C12" s="55"/>
      <c r="D12" s="12"/>
      <c r="E12" s="48"/>
      <c r="F12" s="48"/>
      <c r="G12" s="12"/>
      <c r="H12" s="12"/>
      <c r="I12" s="12"/>
      <c r="J12" s="13"/>
      <c r="M12" s="103" t="s">
        <v>17</v>
      </c>
      <c r="N12" s="103"/>
      <c r="AD12" s="5">
        <v>20</v>
      </c>
      <c r="AE12" s="5">
        <f>0.73*(AD12-20)</f>
        <v>0</v>
      </c>
      <c r="AF12" s="2"/>
    </row>
    <row r="13" spans="1:32" ht="15" customHeight="1" x14ac:dyDescent="0.25">
      <c r="A13" s="11"/>
      <c r="B13" s="12"/>
      <c r="C13" s="55"/>
      <c r="D13" s="12"/>
      <c r="E13" s="56"/>
      <c r="F13" s="56"/>
      <c r="G13" s="12"/>
      <c r="H13" s="12"/>
      <c r="I13" s="12"/>
      <c r="J13" s="13"/>
      <c r="M13" s="3" t="s">
        <v>15</v>
      </c>
      <c r="N13" s="4">
        <v>-14.92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11"/>
      <c r="B14" s="12"/>
      <c r="C14" s="55"/>
      <c r="D14" s="56"/>
      <c r="E14" s="56"/>
      <c r="F14" s="56"/>
      <c r="G14" s="12"/>
      <c r="H14" s="12"/>
      <c r="I14" s="12"/>
      <c r="J14" s="13"/>
      <c r="M14" s="3" t="s">
        <v>16</v>
      </c>
      <c r="N14" s="4">
        <v>81.709999999999994</v>
      </c>
      <c r="AD14" s="5"/>
      <c r="AE14" s="5"/>
      <c r="AF14" s="2"/>
    </row>
    <row r="15" spans="1:32" ht="15" customHeight="1" x14ac:dyDescent="0.25">
      <c r="A15" s="11"/>
      <c r="B15" s="55"/>
      <c r="C15" s="55"/>
      <c r="D15" s="60"/>
      <c r="E15" s="63"/>
      <c r="F15" s="12"/>
      <c r="G15" s="12"/>
      <c r="H15" s="12"/>
      <c r="I15" s="12"/>
      <c r="J15" s="13"/>
      <c r="AD15" s="102" t="s">
        <v>19</v>
      </c>
      <c r="AE15" s="102"/>
      <c r="AF15" s="2"/>
    </row>
    <row r="16" spans="1:32" x14ac:dyDescent="0.25">
      <c r="A16" s="11"/>
      <c r="B16" s="55"/>
      <c r="C16" s="55"/>
      <c r="D16" s="55"/>
      <c r="E16" s="12"/>
      <c r="F16" s="12"/>
      <c r="G16" s="12"/>
      <c r="H16" s="12"/>
      <c r="I16" s="12"/>
      <c r="J16" s="13"/>
      <c r="AD16" s="5">
        <v>50</v>
      </c>
      <c r="AE16" s="5">
        <v>0</v>
      </c>
      <c r="AF16" s="2"/>
    </row>
    <row r="17" spans="1:32" x14ac:dyDescent="0.25">
      <c r="A17" s="11"/>
      <c r="B17" s="55"/>
      <c r="C17" s="55"/>
      <c r="D17" s="55"/>
      <c r="E17" s="12"/>
      <c r="F17" s="12"/>
      <c r="G17" s="12"/>
      <c r="H17" s="12"/>
      <c r="I17" s="12"/>
      <c r="J17" s="13"/>
      <c r="AD17" s="5">
        <v>50</v>
      </c>
      <c r="AE17" s="5">
        <v>60</v>
      </c>
      <c r="AF17" s="2"/>
    </row>
    <row r="18" spans="1:32" x14ac:dyDescent="0.25">
      <c r="A18" s="11"/>
      <c r="B18" s="55"/>
      <c r="C18" s="55"/>
      <c r="D18" s="55"/>
      <c r="E18" s="12"/>
      <c r="F18" s="12"/>
      <c r="G18" s="12"/>
      <c r="H18" s="12"/>
      <c r="I18" s="12"/>
      <c r="J18" s="13"/>
      <c r="AD18" s="7"/>
      <c r="AE18" s="7"/>
      <c r="AF18" s="2"/>
    </row>
    <row r="19" spans="1:32" x14ac:dyDescent="0.25">
      <c r="A19" s="11"/>
      <c r="B19" s="55"/>
      <c r="C19" s="55"/>
      <c r="D19" s="55"/>
      <c r="E19" s="12"/>
      <c r="F19" s="12"/>
      <c r="G19" s="12"/>
      <c r="H19" s="12"/>
      <c r="I19" s="12"/>
      <c r="J19" s="13"/>
      <c r="AD19" s="102" t="s">
        <v>20</v>
      </c>
      <c r="AE19" s="102"/>
      <c r="AF19" s="2"/>
    </row>
    <row r="20" spans="1:32" x14ac:dyDescent="0.25">
      <c r="A20" s="11"/>
      <c r="B20" s="55"/>
      <c r="C20" s="55"/>
      <c r="D20" s="55"/>
      <c r="E20" s="12"/>
      <c r="F20" s="12"/>
      <c r="G20" s="12"/>
      <c r="H20" s="12"/>
      <c r="I20" s="12"/>
      <c r="J20" s="13"/>
      <c r="AD20" s="5">
        <v>7</v>
      </c>
      <c r="AE20" s="5">
        <v>0</v>
      </c>
      <c r="AF20" s="2"/>
    </row>
    <row r="21" spans="1:32" x14ac:dyDescent="0.25">
      <c r="A21" s="11"/>
      <c r="B21" s="55"/>
      <c r="C21" s="55"/>
      <c r="D21" s="55"/>
      <c r="E21" s="12"/>
      <c r="F21" s="12"/>
      <c r="G21" s="12"/>
      <c r="H21" s="12"/>
      <c r="I21" s="12"/>
      <c r="J21" s="13"/>
      <c r="AD21" s="5">
        <v>7</v>
      </c>
      <c r="AE21" s="5">
        <v>29</v>
      </c>
      <c r="AF21" s="2"/>
    </row>
    <row r="22" spans="1:32" x14ac:dyDescent="0.25">
      <c r="A22" s="11"/>
      <c r="B22" s="55"/>
      <c r="C22" s="55"/>
      <c r="D22" s="55"/>
      <c r="E22" s="12"/>
      <c r="F22" s="12"/>
      <c r="G22" s="12"/>
      <c r="H22" s="12"/>
      <c r="I22" s="12"/>
      <c r="J22" s="13"/>
      <c r="AD22" s="5"/>
      <c r="AE22" s="5"/>
      <c r="AF22" s="2"/>
    </row>
    <row r="23" spans="1:32" x14ac:dyDescent="0.25">
      <c r="A23" s="11"/>
      <c r="B23" s="55"/>
      <c r="C23" s="55"/>
      <c r="D23" s="55"/>
      <c r="E23" s="12"/>
      <c r="F23" s="12"/>
      <c r="G23" s="12"/>
      <c r="H23" s="12"/>
      <c r="I23" s="12"/>
      <c r="J23" s="13"/>
      <c r="AD23" s="7"/>
      <c r="AE23" s="7"/>
      <c r="AF23" s="2"/>
    </row>
    <row r="24" spans="1:32" x14ac:dyDescent="0.25">
      <c r="A24" s="11"/>
      <c r="B24" s="12"/>
      <c r="C24" s="12"/>
      <c r="D24" s="12"/>
      <c r="E24" s="12"/>
      <c r="F24" s="12"/>
      <c r="G24" s="12"/>
      <c r="H24" s="12"/>
      <c r="I24" s="12"/>
      <c r="J24" s="13"/>
      <c r="AD24" s="5"/>
      <c r="AE24" s="5"/>
      <c r="AF24" s="2"/>
    </row>
    <row r="25" spans="1:32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3"/>
      <c r="AD25" s="101" t="s">
        <v>21</v>
      </c>
      <c r="AE25" s="101"/>
      <c r="AF25" s="2"/>
    </row>
    <row r="26" spans="1:32" x14ac:dyDescent="0.25">
      <c r="A26" s="11"/>
      <c r="B26" s="12"/>
      <c r="C26" s="12"/>
      <c r="D26" s="12"/>
      <c r="E26" s="12"/>
      <c r="F26" s="12"/>
      <c r="G26" s="12"/>
      <c r="H26" s="12"/>
      <c r="I26" s="12"/>
      <c r="J26" s="13"/>
      <c r="AD26" s="5">
        <v>4</v>
      </c>
      <c r="AE26" s="5">
        <v>0</v>
      </c>
      <c r="AF26" s="2"/>
    </row>
    <row r="27" spans="1:32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3"/>
      <c r="AD27" s="5">
        <v>4</v>
      </c>
      <c r="AE27" s="5">
        <v>26</v>
      </c>
      <c r="AF27" s="2"/>
    </row>
    <row r="28" spans="1:32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3"/>
      <c r="AD28" s="7"/>
      <c r="AE28" s="7"/>
      <c r="AF28" s="2"/>
    </row>
    <row r="29" spans="1:32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3"/>
      <c r="AD29" s="2"/>
      <c r="AE29" s="2"/>
      <c r="AF29" s="2"/>
    </row>
    <row r="30" spans="1:32" ht="18" x14ac:dyDescent="0.25">
      <c r="A30" s="64" t="s">
        <v>26</v>
      </c>
      <c r="B30" s="65">
        <f>(N13*LN(25))+N14</f>
        <v>33.684372692966441</v>
      </c>
      <c r="C30" s="12"/>
      <c r="D30" s="12"/>
      <c r="E30" s="12"/>
      <c r="F30" s="98" t="s">
        <v>28</v>
      </c>
      <c r="G30" s="98"/>
      <c r="H30" s="98"/>
      <c r="I30" s="12"/>
      <c r="J30" s="13"/>
    </row>
    <row r="31" spans="1:32" x14ac:dyDescent="0.25">
      <c r="A31" s="66" t="s">
        <v>27</v>
      </c>
      <c r="B31" s="65">
        <f>G45</f>
        <v>25.100133511348826</v>
      </c>
      <c r="C31" s="12"/>
      <c r="D31" s="12"/>
      <c r="E31" s="12"/>
      <c r="F31" s="71" t="s">
        <v>72</v>
      </c>
      <c r="G31" s="99"/>
      <c r="H31" s="99"/>
      <c r="I31" s="12"/>
      <c r="J31" s="13"/>
    </row>
    <row r="32" spans="1:32" x14ac:dyDescent="0.25">
      <c r="A32" s="66" t="s">
        <v>22</v>
      </c>
      <c r="B32" s="65">
        <f>B30-B31</f>
        <v>8.5842391816176153</v>
      </c>
      <c r="C32" s="12"/>
      <c r="D32" s="12"/>
      <c r="E32" s="12"/>
      <c r="F32" s="99"/>
      <c r="G32" s="99"/>
      <c r="H32" s="99"/>
      <c r="I32" s="12"/>
      <c r="J32" s="13"/>
    </row>
    <row r="33" spans="1:10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3"/>
    </row>
    <row r="34" spans="1:10" x14ac:dyDescent="0.25">
      <c r="A34" s="73" t="s">
        <v>64</v>
      </c>
      <c r="B34" s="75"/>
      <c r="C34" s="75"/>
      <c r="D34" s="75"/>
      <c r="E34" s="75"/>
      <c r="F34" s="75"/>
      <c r="G34" s="75"/>
      <c r="H34" s="75"/>
      <c r="I34" s="12"/>
      <c r="J34" s="13"/>
    </row>
    <row r="35" spans="1:10" ht="21.95" customHeight="1" x14ac:dyDescent="0.25">
      <c r="A35" s="89" t="s">
        <v>7</v>
      </c>
      <c r="B35" s="88" t="s">
        <v>11</v>
      </c>
      <c r="C35" s="88" t="s">
        <v>23</v>
      </c>
      <c r="D35" s="82" t="s">
        <v>8</v>
      </c>
      <c r="E35" s="88" t="s">
        <v>9</v>
      </c>
      <c r="F35" s="88" t="s">
        <v>12</v>
      </c>
      <c r="G35" s="88" t="s">
        <v>13</v>
      </c>
      <c r="H35" s="82" t="s">
        <v>14</v>
      </c>
      <c r="I35" s="12"/>
      <c r="J35" s="13"/>
    </row>
    <row r="36" spans="1:10" ht="21.95" customHeight="1" x14ac:dyDescent="0.25">
      <c r="A36" s="89"/>
      <c r="B36" s="88"/>
      <c r="C36" s="88"/>
      <c r="D36" s="83"/>
      <c r="E36" s="88"/>
      <c r="F36" s="88"/>
      <c r="G36" s="88"/>
      <c r="H36" s="83"/>
      <c r="I36" s="12"/>
      <c r="J36" s="13"/>
    </row>
    <row r="37" spans="1:10" x14ac:dyDescent="0.25">
      <c r="A37" s="67">
        <v>30</v>
      </c>
      <c r="B37" s="57">
        <v>1</v>
      </c>
      <c r="C37" s="58">
        <v>9.2840000000000007</v>
      </c>
      <c r="D37" s="58">
        <v>12.895</v>
      </c>
      <c r="E37" s="58">
        <v>12.052</v>
      </c>
      <c r="F37" s="57">
        <f>D37-E37</f>
        <v>0.84299999999999997</v>
      </c>
      <c r="G37" s="58">
        <f>E37-C37</f>
        <v>2.7679999999999989</v>
      </c>
      <c r="H37" s="59">
        <f>(F37/G37)*100</f>
        <v>30.455202312138741</v>
      </c>
      <c r="I37" s="12"/>
      <c r="J37" s="13"/>
    </row>
    <row r="38" spans="1:10" x14ac:dyDescent="0.25">
      <c r="A38" s="67">
        <v>28</v>
      </c>
      <c r="B38" s="57">
        <v>2</v>
      </c>
      <c r="C38" s="58">
        <v>8.2899999999999991</v>
      </c>
      <c r="D38" s="58">
        <v>12.941000000000001</v>
      </c>
      <c r="E38" s="58">
        <v>11.798</v>
      </c>
      <c r="F38" s="58">
        <f t="shared" ref="F38:F40" si="0">D38-E38</f>
        <v>1.1430000000000007</v>
      </c>
      <c r="G38" s="58">
        <f t="shared" ref="G38:G40" si="1">E38-C38</f>
        <v>3.5080000000000009</v>
      </c>
      <c r="H38" s="59">
        <f t="shared" ref="H38:H40" si="2">(F38/G38)*100</f>
        <v>32.582668187001154</v>
      </c>
      <c r="I38" s="12"/>
      <c r="J38" s="13"/>
    </row>
    <row r="39" spans="1:10" x14ac:dyDescent="0.25">
      <c r="A39" s="67">
        <v>24</v>
      </c>
      <c r="B39" s="57">
        <v>3</v>
      </c>
      <c r="C39" s="58">
        <v>8.5530000000000008</v>
      </c>
      <c r="D39" s="58">
        <v>11.537000000000001</v>
      </c>
      <c r="E39" s="58">
        <v>10.771000000000001</v>
      </c>
      <c r="F39" s="57">
        <f t="shared" si="0"/>
        <v>0.76600000000000001</v>
      </c>
      <c r="G39" s="58">
        <f t="shared" si="1"/>
        <v>2.218</v>
      </c>
      <c r="H39" s="59">
        <f t="shared" si="2"/>
        <v>34.535617673579807</v>
      </c>
      <c r="I39" s="12"/>
      <c r="J39" s="13"/>
    </row>
    <row r="40" spans="1:10" x14ac:dyDescent="0.25">
      <c r="A40" s="67">
        <v>22</v>
      </c>
      <c r="B40" s="57">
        <v>4</v>
      </c>
      <c r="C40" s="58">
        <v>10.025</v>
      </c>
      <c r="D40" s="58">
        <v>13.233000000000001</v>
      </c>
      <c r="E40" s="58">
        <v>12.396000000000001</v>
      </c>
      <c r="F40" s="57">
        <f t="shared" si="0"/>
        <v>0.83699999999999974</v>
      </c>
      <c r="G40" s="58">
        <f t="shared" si="1"/>
        <v>2.3710000000000004</v>
      </c>
      <c r="H40" s="59">
        <f t="shared" si="2"/>
        <v>35.301560522986065</v>
      </c>
      <c r="I40" s="12"/>
      <c r="J40" s="13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3"/>
    </row>
    <row r="42" spans="1:10" x14ac:dyDescent="0.25">
      <c r="A42" s="73" t="s">
        <v>65</v>
      </c>
      <c r="B42" s="75"/>
      <c r="C42" s="75"/>
      <c r="D42" s="75"/>
      <c r="E42" s="75"/>
      <c r="F42" s="75"/>
      <c r="G42" s="75"/>
      <c r="H42" s="21"/>
      <c r="I42" s="12"/>
      <c r="J42" s="13"/>
    </row>
    <row r="43" spans="1:10" ht="21.95" customHeight="1" x14ac:dyDescent="0.25">
      <c r="A43" s="86" t="s">
        <v>11</v>
      </c>
      <c r="B43" s="82" t="s">
        <v>10</v>
      </c>
      <c r="C43" s="82" t="s">
        <v>8</v>
      </c>
      <c r="D43" s="82" t="s">
        <v>9</v>
      </c>
      <c r="E43" s="88" t="s">
        <v>12</v>
      </c>
      <c r="F43" s="88" t="s">
        <v>13</v>
      </c>
      <c r="G43" s="82" t="s">
        <v>14</v>
      </c>
      <c r="H43" s="12"/>
      <c r="I43" s="12"/>
      <c r="J43" s="13"/>
    </row>
    <row r="44" spans="1:10" ht="21.95" customHeight="1" x14ac:dyDescent="0.25">
      <c r="A44" s="87"/>
      <c r="B44" s="83"/>
      <c r="C44" s="83"/>
      <c r="D44" s="83"/>
      <c r="E44" s="88"/>
      <c r="F44" s="88"/>
      <c r="G44" s="83"/>
      <c r="H44" s="12"/>
      <c r="I44" s="12"/>
      <c r="J44" s="13"/>
    </row>
    <row r="45" spans="1:10" x14ac:dyDescent="0.25">
      <c r="A45" s="69">
        <v>1</v>
      </c>
      <c r="B45" s="62">
        <v>17.991</v>
      </c>
      <c r="C45" s="62">
        <v>18.928000000000001</v>
      </c>
      <c r="D45" s="62">
        <v>18.739999999999998</v>
      </c>
      <c r="E45" s="62">
        <f>C45-D45</f>
        <v>0.18800000000000239</v>
      </c>
      <c r="F45" s="62">
        <f>D45-B45</f>
        <v>0.74899999999999878</v>
      </c>
      <c r="G45" s="27">
        <f>(E45/F45)*100</f>
        <v>25.100133511348826</v>
      </c>
      <c r="H45" s="12"/>
      <c r="I45" s="12"/>
      <c r="J45" s="13"/>
    </row>
    <row r="46" spans="1:10" x14ac:dyDescent="0.25">
      <c r="A46" s="11"/>
      <c r="B46" s="21"/>
      <c r="C46" s="21"/>
      <c r="D46" s="21"/>
      <c r="E46" s="21"/>
      <c r="F46" s="21"/>
      <c r="G46" s="21"/>
      <c r="H46" s="21"/>
      <c r="I46" s="12"/>
      <c r="J46" s="13"/>
    </row>
    <row r="47" spans="1:10" ht="15.75" thickBot="1" x14ac:dyDescent="0.3">
      <c r="A47" s="49"/>
      <c r="B47" s="24"/>
      <c r="C47" s="24"/>
      <c r="D47" s="24"/>
      <c r="E47" s="24"/>
      <c r="F47" s="24"/>
      <c r="G47" s="24"/>
      <c r="H47" s="24"/>
      <c r="I47" s="24"/>
      <c r="J47" s="25"/>
    </row>
  </sheetData>
  <mergeCells count="30">
    <mergeCell ref="AD25:AE25"/>
    <mergeCell ref="AD19:AE19"/>
    <mergeCell ref="M12:N12"/>
    <mergeCell ref="AD11:AE11"/>
    <mergeCell ref="AD15:AE15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F30:H30"/>
    <mergeCell ref="F31:H32"/>
    <mergeCell ref="A34:H34"/>
    <mergeCell ref="B7:D7"/>
    <mergeCell ref="B8:D8"/>
    <mergeCell ref="B11:D11"/>
    <mergeCell ref="G8:I8"/>
    <mergeCell ref="G7:I7"/>
    <mergeCell ref="G9:I9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Lupe</cp:lastModifiedBy>
  <cp:lastPrinted>2018-05-30T15:08:44Z</cp:lastPrinted>
  <dcterms:created xsi:type="dcterms:W3CDTF">2017-11-30T15:56:40Z</dcterms:created>
  <dcterms:modified xsi:type="dcterms:W3CDTF">2018-05-30T15:12:07Z</dcterms:modified>
</cp:coreProperties>
</file>