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R1\JGMH 16FEB18\SECODUVI 2018\COMPLEJO VIAL\MECANICA OMAR\08 PUENTE ENTRONQUE MOLINITO\LAB PUENTE ENTRONQUE\SPT-1\"/>
    </mc:Choice>
  </mc:AlternateContent>
  <bookViews>
    <workbookView xWindow="0" yWindow="0" windowWidth="7470" windowHeight="4635" activeTab="1"/>
  </bookViews>
  <sheets>
    <sheet name="GRANULOMETRÍA" sheetId="2" r:id="rId1"/>
    <sheet name="CLASIFICACIÓN" sheetId="1" r:id="rId2"/>
    <sheet name="Hoja3" sheetId="3" r:id="rId3"/>
  </sheets>
  <definedNames>
    <definedName name="_xlnm.Print_Area" localSheetId="1">CLASIFICACIÓN!$A$1:$J$47</definedName>
    <definedName name="_xlnm.Print_Area" localSheetId="0">GRANULOMETRÍA!$A$1:$K$58</definedName>
  </definedNames>
  <calcPr calcId="152511"/>
</workbook>
</file>

<file path=xl/calcChain.xml><?xml version="1.0" encoding="utf-8"?>
<calcChain xmlns="http://schemas.openxmlformats.org/spreadsheetml/2006/main">
  <c r="B30" i="1" l="1"/>
  <c r="C38" i="2" l="1"/>
  <c r="AE13" i="1" l="1"/>
  <c r="G9" i="1" l="1"/>
  <c r="G8" i="1"/>
  <c r="B7" i="1"/>
  <c r="B10" i="1"/>
  <c r="D10" i="1"/>
  <c r="D9" i="1"/>
  <c r="B9" i="1"/>
  <c r="B8" i="1"/>
  <c r="B30" i="2"/>
  <c r="B29" i="2"/>
  <c r="B28" i="2"/>
  <c r="B27" i="2"/>
  <c r="B26" i="2"/>
  <c r="B25" i="2"/>
  <c r="B24" i="2"/>
  <c r="I29" i="2" l="1"/>
  <c r="I28" i="2"/>
  <c r="C39" i="2" l="1"/>
  <c r="F17" i="2"/>
  <c r="D31" i="2" s="1"/>
  <c r="E17" i="2"/>
  <c r="D24" i="2" l="1"/>
  <c r="E24" i="2" s="1"/>
  <c r="D26" i="2"/>
  <c r="D28" i="2"/>
  <c r="D25" i="2"/>
  <c r="D27" i="2"/>
  <c r="D29" i="2"/>
  <c r="G17" i="2"/>
  <c r="D30" i="2"/>
  <c r="F24" i="2" l="1"/>
  <c r="E25" i="2"/>
  <c r="AE12" i="1"/>
  <c r="F45" i="1"/>
  <c r="E45" i="1"/>
  <c r="G40" i="1"/>
  <c r="F40" i="1"/>
  <c r="G39" i="1"/>
  <c r="F39" i="1"/>
  <c r="G38" i="1"/>
  <c r="F38" i="1"/>
  <c r="G37" i="1"/>
  <c r="F37" i="1"/>
  <c r="F25" i="2" l="1"/>
  <c r="E26" i="2"/>
  <c r="H37" i="1"/>
  <c r="H38" i="1"/>
  <c r="H39" i="1"/>
  <c r="H40" i="1"/>
  <c r="G45" i="1"/>
  <c r="E27" i="2" l="1"/>
  <c r="F26" i="2"/>
  <c r="B31" i="1"/>
  <c r="B32" i="1" s="1"/>
  <c r="F27" i="2" l="1"/>
  <c r="E28" i="2"/>
  <c r="E29" i="2" s="1"/>
  <c r="E30" i="2" s="1"/>
  <c r="E31" i="2" s="1"/>
  <c r="F31" i="2" s="1"/>
  <c r="D32" i="2" s="1"/>
  <c r="F28" i="2" l="1"/>
  <c r="F29" i="2" l="1"/>
  <c r="F30" i="2" l="1"/>
  <c r="D35" i="2" l="1"/>
  <c r="I35" i="2"/>
  <c r="D33" i="2"/>
  <c r="D34" i="2"/>
  <c r="D38" i="2" l="1"/>
  <c r="I37" i="2" s="1"/>
  <c r="I36" i="2" s="1"/>
  <c r="D37" i="2"/>
  <c r="D36" i="2"/>
  <c r="E32" i="2"/>
  <c r="E33" i="2" l="1"/>
  <c r="F33" i="2" s="1"/>
  <c r="F32" i="2"/>
  <c r="E34" i="2" l="1"/>
  <c r="F34" i="2" s="1"/>
  <c r="E35" i="2" l="1"/>
  <c r="F35" i="2" s="1"/>
  <c r="E36" i="2" l="1"/>
  <c r="F36" i="2" s="1"/>
  <c r="E37" i="2" l="1"/>
  <c r="F37" i="2" s="1"/>
  <c r="E38" i="2" l="1"/>
  <c r="F38" i="2" s="1"/>
</calcChain>
</file>

<file path=xl/sharedStrings.xml><?xml version="1.0" encoding="utf-8"?>
<sst xmlns="http://schemas.openxmlformats.org/spreadsheetml/2006/main" count="98" uniqueCount="72">
  <si>
    <t>Obra:</t>
  </si>
  <si>
    <t>Localización:</t>
  </si>
  <si>
    <t>Muestra N°:</t>
  </si>
  <si>
    <t>Prueba N°:</t>
  </si>
  <si>
    <t>Profundidad:</t>
  </si>
  <si>
    <t>Fecha:</t>
  </si>
  <si>
    <t>Laboratorista:</t>
  </si>
  <si>
    <t>Número de golpes</t>
  </si>
  <si>
    <t>Peso tara + suelo húmedo (g)</t>
  </si>
  <si>
    <t>Peso tara + suelo seco (g)</t>
  </si>
  <si>
    <t>Peso de la tara</t>
  </si>
  <si>
    <t>Tara No.</t>
  </si>
  <si>
    <t>Peso del agua (g)</t>
  </si>
  <si>
    <t>Peso del suelo seco (g)</t>
  </si>
  <si>
    <t>Contenido de agua (%)</t>
  </si>
  <si>
    <t>m</t>
  </si>
  <si>
    <t>b</t>
  </si>
  <si>
    <t>Curva de fluidez</t>
  </si>
  <si>
    <t>Ecuación A</t>
  </si>
  <si>
    <t>Ecuación B</t>
  </si>
  <si>
    <t>Lím sup. CL-ML</t>
  </si>
  <si>
    <t>Lím inf. CL-ML</t>
  </si>
  <si>
    <t>IP</t>
  </si>
  <si>
    <t>Peso de la tara (g)</t>
  </si>
  <si>
    <t>Descripción</t>
  </si>
  <si>
    <t>CLASIFICACIÓN</t>
  </si>
  <si>
    <r>
      <t>W</t>
    </r>
    <r>
      <rPr>
        <b/>
        <i/>
        <vertAlign val="subscript"/>
        <sz val="11"/>
        <color theme="1"/>
        <rFont val="Calibri"/>
        <family val="2"/>
        <scheme val="minor"/>
      </rPr>
      <t>L</t>
    </r>
    <r>
      <rPr>
        <b/>
        <i/>
        <sz val="11"/>
        <color theme="1"/>
        <rFont val="Calibri"/>
        <family val="2"/>
        <scheme val="minor"/>
      </rPr>
      <t>=</t>
    </r>
  </si>
  <si>
    <r>
      <t>W</t>
    </r>
    <r>
      <rPr>
        <b/>
        <i/>
        <vertAlign val="subscript"/>
        <sz val="10"/>
        <color theme="1"/>
        <rFont val="Calibri"/>
        <family val="2"/>
        <scheme val="minor"/>
      </rPr>
      <t>P</t>
    </r>
    <r>
      <rPr>
        <b/>
        <i/>
        <sz val="10"/>
        <color theme="1"/>
        <rFont val="Calibri"/>
        <family val="2"/>
        <scheme val="minor"/>
      </rPr>
      <t>=</t>
    </r>
  </si>
  <si>
    <t>CLASIFICACIÓN S.U.C.S.</t>
  </si>
  <si>
    <t>Peso retenido (g)</t>
  </si>
  <si>
    <t>Retenido (%)</t>
  </si>
  <si>
    <t>Retenido acumulado (%)</t>
  </si>
  <si>
    <t>Abertura nominal (mm)</t>
  </si>
  <si>
    <t>N°10</t>
  </si>
  <si>
    <t>N°20</t>
  </si>
  <si>
    <t>N°40</t>
  </si>
  <si>
    <t>N°60</t>
  </si>
  <si>
    <t>N°100</t>
  </si>
  <si>
    <t>N°200</t>
  </si>
  <si>
    <t>↓N°200</t>
  </si>
  <si>
    <t>-</t>
  </si>
  <si>
    <t>TOTAL</t>
  </si>
  <si>
    <t>Pasa (%)</t>
  </si>
  <si>
    <t>3"</t>
  </si>
  <si>
    <t>2"</t>
  </si>
  <si>
    <t>1"</t>
  </si>
  <si>
    <t>3/4"</t>
  </si>
  <si>
    <t>1/2"</t>
  </si>
  <si>
    <t>3/8"</t>
  </si>
  <si>
    <t>1/4"</t>
  </si>
  <si>
    <t>N°4</t>
  </si>
  <si>
    <t>CONTENIDO NATURAL DE AGUA</t>
  </si>
  <si>
    <t>GRANULOMETRÍA</t>
  </si>
  <si>
    <t>PORCENTAJE DE RANGO DE TAMAÑOS</t>
  </si>
  <si>
    <t>%G=</t>
  </si>
  <si>
    <t>%S=</t>
  </si>
  <si>
    <t>%F=</t>
  </si>
  <si>
    <t>COEFICIENTES DE UNIFORMIDAD Y CURVATURA</t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</si>
  <si>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10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</si>
  <si>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30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</si>
  <si>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60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</si>
  <si>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U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</si>
  <si>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C</t>
    </r>
    <r>
      <rPr>
        <b/>
        <i/>
        <sz val="11"/>
        <color theme="1"/>
        <rFont val="Calibri"/>
        <family val="2"/>
        <scheme val="minor"/>
      </rPr>
      <t>=</t>
    </r>
  </si>
  <si>
    <t>Designación de la malla</t>
  </si>
  <si>
    <t>LÍMITE LÍQUIDO</t>
  </si>
  <si>
    <t>LÍMITE PLÁSTICO</t>
  </si>
  <si>
    <t>SPT:</t>
  </si>
  <si>
    <t xml:space="preserve">PUENTE ENTRONQUE MOLINITO </t>
  </si>
  <si>
    <t>KM 28+980</t>
  </si>
  <si>
    <t>JARC</t>
  </si>
  <si>
    <t>9.50 - 10.10 m</t>
  </si>
  <si>
    <t>SM- ARENA LIMOSA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</si>
</sst>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\ &quot;%&quot;"/>
    <numFmt numFmtId="166" formatCode="0.0"/>
    <numFmt numFmtId="167" formatCode="0.00\ &quot;mm&quot;"/>
  </numFmts>
  <fonts count="1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b/>
      <i/>
      <vertAlign val="subscript"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Font="1"/>
    <xf numFmtId="0" fontId="0" fillId="2" borderId="13" xfId="0" applyFill="1" applyBorder="1"/>
    <xf numFmtId="0" fontId="0" fillId="2" borderId="15" xfId="0" applyFill="1" applyBorder="1"/>
    <xf numFmtId="0" fontId="0" fillId="2" borderId="24" xfId="0" applyFill="1" applyBorder="1"/>
    <xf numFmtId="0" fontId="0" fillId="2" borderId="17" xfId="0" applyFill="1" applyBorder="1"/>
    <xf numFmtId="0" fontId="0" fillId="2" borderId="0" xfId="0" applyFill="1" applyBorder="1"/>
    <xf numFmtId="0" fontId="0" fillId="2" borderId="19" xfId="0" applyFill="1" applyBorder="1"/>
    <xf numFmtId="0" fontId="6" fillId="2" borderId="13" xfId="0" applyFont="1" applyFill="1" applyBorder="1"/>
    <xf numFmtId="0" fontId="6" fillId="2" borderId="15" xfId="0" applyFont="1" applyFill="1" applyBorder="1"/>
    <xf numFmtId="0" fontId="6" fillId="2" borderId="17" xfId="0" applyFont="1" applyFill="1" applyBorder="1"/>
    <xf numFmtId="0" fontId="6" fillId="2" borderId="0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0" xfId="0" applyFont="1" applyFill="1" applyBorder="1"/>
    <xf numFmtId="0" fontId="2" fillId="2" borderId="20" xfId="0" applyFont="1" applyFill="1" applyBorder="1"/>
    <xf numFmtId="0" fontId="2" fillId="2" borderId="21" xfId="0" applyFont="1" applyFill="1" applyBorder="1"/>
    <xf numFmtId="0" fontId="0" fillId="2" borderId="21" xfId="0" applyFill="1" applyBorder="1"/>
    <xf numFmtId="0" fontId="0" fillId="2" borderId="22" xfId="0" applyFill="1" applyBorder="1"/>
    <xf numFmtId="1" fontId="2" fillId="2" borderId="28" xfId="0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7" xfId="0" applyFill="1" applyBorder="1"/>
    <xf numFmtId="0" fontId="0" fillId="2" borderId="12" xfId="0" applyFill="1" applyBorder="1"/>
    <xf numFmtId="0" fontId="7" fillId="2" borderId="8" xfId="0" applyFont="1" applyFill="1" applyBorder="1" applyAlignment="1">
      <alignment horizontal="center" vertical="center"/>
    </xf>
    <xf numFmtId="167" fontId="1" fillId="2" borderId="0" xfId="0" applyNumberFormat="1" applyFont="1" applyFill="1" applyBorder="1" applyAlignment="1">
      <alignment horizontal="center" vertical="center"/>
    </xf>
    <xf numFmtId="167" fontId="0" fillId="2" borderId="9" xfId="0" applyNumberFormat="1" applyFill="1" applyBorder="1" applyAlignment="1"/>
    <xf numFmtId="0" fontId="12" fillId="2" borderId="0" xfId="0" applyFont="1" applyFill="1" applyBorder="1" applyAlignment="1"/>
    <xf numFmtId="0" fontId="10" fillId="2" borderId="9" xfId="0" applyFont="1" applyFill="1" applyBorder="1" applyAlignment="1"/>
    <xf numFmtId="0" fontId="0" fillId="2" borderId="10" xfId="0" applyFill="1" applyBorder="1"/>
    <xf numFmtId="0" fontId="0" fillId="2" borderId="1" xfId="0" applyFill="1" applyBorder="1"/>
    <xf numFmtId="0" fontId="0" fillId="2" borderId="11" xfId="0" applyFill="1" applyBorder="1"/>
    <xf numFmtId="2" fontId="11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/>
    </xf>
    <xf numFmtId="165" fontId="0" fillId="2" borderId="9" xfId="0" applyNumberFormat="1" applyFill="1" applyBorder="1" applyAlignment="1"/>
    <xf numFmtId="166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/>
    <xf numFmtId="0" fontId="0" fillId="2" borderId="20" xfId="0" applyFill="1" applyBorder="1"/>
    <xf numFmtId="0" fontId="2" fillId="2" borderId="15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/>
    <xf numFmtId="0" fontId="2" fillId="2" borderId="22" xfId="0" applyFont="1" applyFill="1" applyBorder="1"/>
    <xf numFmtId="0" fontId="1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/>
    </xf>
    <xf numFmtId="165" fontId="0" fillId="2" borderId="0" xfId="0" applyNumberForma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left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 applyAlignment="1"/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2225">
              <a:solidFill>
                <a:schemeClr val="tx2">
                  <a:lumMod val="5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xVal>
            <c:numRef>
              <c:f>GRANULOMETRÍA!$B$24:$B$37</c:f>
              <c:numCache>
                <c:formatCode>0.00</c:formatCode>
                <c:ptCount val="14"/>
                <c:pt idx="0">
                  <c:v>76.199999999999989</c:v>
                </c:pt>
                <c:pt idx="1">
                  <c:v>50.8</c:v>
                </c:pt>
                <c:pt idx="2">
                  <c:v>25.4</c:v>
                </c:pt>
                <c:pt idx="3">
                  <c:v>19.049999999999997</c:v>
                </c:pt>
                <c:pt idx="4">
                  <c:v>12.7</c:v>
                </c:pt>
                <c:pt idx="5">
                  <c:v>9.5249999999999986</c:v>
                </c:pt>
                <c:pt idx="6">
                  <c:v>6.35</c:v>
                </c:pt>
                <c:pt idx="7">
                  <c:v>4.75</c:v>
                </c:pt>
                <c:pt idx="8">
                  <c:v>2</c:v>
                </c:pt>
                <c:pt idx="9" formatCode="General">
                  <c:v>0.85</c:v>
                </c:pt>
                <c:pt idx="10" formatCode="General">
                  <c:v>0.42499999999999999</c:v>
                </c:pt>
                <c:pt idx="11" formatCode="General">
                  <c:v>0.25</c:v>
                </c:pt>
                <c:pt idx="12" formatCode="General">
                  <c:v>0.15</c:v>
                </c:pt>
                <c:pt idx="13" formatCode="General">
                  <c:v>7.4999999999999997E-2</c:v>
                </c:pt>
              </c:numCache>
            </c:numRef>
          </c:xVal>
          <c:yVal>
            <c:numRef>
              <c:f>GRANULOMETRÍA!$F$24:$F$37</c:f>
              <c:numCache>
                <c:formatCode>0.00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98.002976928801786</c:v>
                </c:pt>
                <c:pt idx="8">
                  <c:v>95.16089059786654</c:v>
                </c:pt>
                <c:pt idx="9">
                  <c:v>89.515919126767557</c:v>
                </c:pt>
                <c:pt idx="10">
                  <c:v>75.344688662862808</c:v>
                </c:pt>
                <c:pt idx="11">
                  <c:v>59.977821880426688</c:v>
                </c:pt>
                <c:pt idx="12">
                  <c:v>42.415688414785407</c:v>
                </c:pt>
                <c:pt idx="13">
                  <c:v>21.580255519722144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666D-4B78-B9D4-487ADB372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2613824"/>
        <c:axId val="402630064"/>
      </c:scatterChart>
      <c:valAx>
        <c:axId val="402613824"/>
        <c:scaling>
          <c:logBase val="10"/>
          <c:orientation val="maxMin"/>
          <c:max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Abertura de la malla (mm)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402630064"/>
        <c:crosses val="autoZero"/>
        <c:crossBetween val="midCat"/>
        <c:minorUnit val="10"/>
      </c:valAx>
      <c:valAx>
        <c:axId val="402630064"/>
        <c:scaling>
          <c:orientation val="minMax"/>
          <c:max val="100"/>
          <c:min val="0"/>
        </c:scaling>
        <c:delete val="0"/>
        <c:axPos val="l"/>
        <c:majorGridlines/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Porcentaje que pasa (%)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402613824"/>
        <c:crosses val="max"/>
        <c:crossBetween val="midCat"/>
      </c:valAx>
    </c:plotArea>
    <c:plotVisOnly val="1"/>
    <c:dispBlanksAs val="gap"/>
    <c:showDLblsOverMax val="0"/>
  </c:chart>
  <c:spPr>
    <a:ln w="19050">
      <a:solidFill>
        <a:schemeClr val="tx2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trendline>
            <c:trendlineType val="log"/>
            <c:dispRSqr val="0"/>
            <c:dispEq val="1"/>
            <c:trendlineLbl>
              <c:layout>
                <c:manualLayout>
                  <c:x val="0.36807480107230628"/>
                  <c:y val="-0.47663779903485615"/>
                </c:manualLayout>
              </c:layout>
              <c:numFmt formatCode="General" sourceLinked="0"/>
            </c:trendlineLbl>
          </c:trendline>
          <c:xVal>
            <c:numRef>
              <c:f>CLASIFICACIÓN!$A$37:$A$40</c:f>
              <c:numCache>
                <c:formatCode>General</c:formatCode>
                <c:ptCount val="4"/>
                <c:pt idx="0">
                  <c:v>31</c:v>
                </c:pt>
                <c:pt idx="1">
                  <c:v>28</c:v>
                </c:pt>
                <c:pt idx="2">
                  <c:v>23</c:v>
                </c:pt>
                <c:pt idx="3">
                  <c:v>20</c:v>
                </c:pt>
              </c:numCache>
            </c:numRef>
          </c:xVal>
          <c:yVal>
            <c:numRef>
              <c:f>CLASIFICACIÓN!$H$37:$H$40</c:f>
              <c:numCache>
                <c:formatCode>0.00</c:formatCode>
                <c:ptCount val="4"/>
                <c:pt idx="0">
                  <c:v>24.94172494172496</c:v>
                </c:pt>
                <c:pt idx="1">
                  <c:v>25.597381342062199</c:v>
                </c:pt>
                <c:pt idx="2">
                  <c:v>27.675276752767537</c:v>
                </c:pt>
                <c:pt idx="3">
                  <c:v>28.275007742335102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A1A-4F1C-8F8B-7C1F314C87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5675184"/>
        <c:axId val="402627824"/>
      </c:scatterChart>
      <c:valAx>
        <c:axId val="265675184"/>
        <c:scaling>
          <c:logBase val="10"/>
          <c:orientation val="minMax"/>
          <c:max val="100"/>
          <c:min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Número de golpes</a:t>
                </a:r>
              </a:p>
            </c:rich>
          </c:tx>
          <c:layout>
            <c:manualLayout>
              <c:xMode val="edge"/>
              <c:yMode val="edge"/>
              <c:x val="0.34140243663571906"/>
              <c:y val="0.82331165126098371"/>
            </c:manualLayout>
          </c:layout>
          <c:overlay val="0"/>
        </c:title>
        <c:numFmt formatCode="General" sourceLinked="1"/>
        <c:majorTickMark val="out"/>
        <c:minorTickMark val="in"/>
        <c:tickLblPos val="nextTo"/>
        <c:crossAx val="402627824"/>
        <c:crosses val="autoZero"/>
        <c:crossBetween val="midCat"/>
      </c:valAx>
      <c:valAx>
        <c:axId val="402627824"/>
        <c:scaling>
          <c:orientation val="minMax"/>
          <c:max val="29"/>
          <c:min val="24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Contenido de agua (%W)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accent1"/>
            </a:solidFill>
          </a:ln>
        </c:spPr>
        <c:crossAx val="265675184"/>
        <c:crosses val="autoZero"/>
        <c:crossBetween val="midCat"/>
        <c:majorUnit val="1"/>
        <c:minorUnit val="1"/>
      </c:valAx>
    </c:plotArea>
    <c:plotVisOnly val="1"/>
    <c:dispBlanksAs val="gap"/>
    <c:showDLblsOverMax val="0"/>
  </c:chart>
  <c:spPr>
    <a:noFill/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5875"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CLASIFICACIÓN!$AD$12:$AD$13</c:f>
              <c:numCache>
                <c:formatCode>General</c:formatCode>
                <c:ptCount val="2"/>
                <c:pt idx="0">
                  <c:v>20</c:v>
                </c:pt>
                <c:pt idx="1">
                  <c:v>100</c:v>
                </c:pt>
              </c:numCache>
            </c:numRef>
          </c:xVal>
          <c:yVal>
            <c:numRef>
              <c:f>CLASIFICACIÓN!$AE$12:$AE$13</c:f>
              <c:numCache>
                <c:formatCode>General</c:formatCode>
                <c:ptCount val="2"/>
                <c:pt idx="0">
                  <c:v>0</c:v>
                </c:pt>
                <c:pt idx="1">
                  <c:v>58.4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BE6-40C2-BE95-AAE1A41C0062}"/>
            </c:ext>
          </c:extLst>
        </c:ser>
        <c:ser>
          <c:idx val="1"/>
          <c:order val="1"/>
          <c:spPr>
            <a:ln w="158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CLASIFICACIÓN!$AD$16:$AD$17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xVal>
          <c:yVal>
            <c:numRef>
              <c:f>CLASIFICACIÓN!$AE$16:$AE$17</c:f>
              <c:numCache>
                <c:formatCode>General</c:formatCode>
                <c:ptCount val="2"/>
                <c:pt idx="0">
                  <c:v>0</c:v>
                </c:pt>
                <c:pt idx="1">
                  <c:v>60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BE6-40C2-BE95-AAE1A41C0062}"/>
            </c:ext>
          </c:extLst>
        </c:ser>
        <c:ser>
          <c:idx val="2"/>
          <c:order val="2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CLASIFICACIÓN!$AE$20:$AE$22</c:f>
              <c:numCache>
                <c:formatCode>General</c:formatCode>
                <c:ptCount val="3"/>
                <c:pt idx="0">
                  <c:v>0</c:v>
                </c:pt>
                <c:pt idx="1">
                  <c:v>29</c:v>
                </c:pt>
              </c:numCache>
            </c:numRef>
          </c:xVal>
          <c:yVal>
            <c:numRef>
              <c:f>CLASIFICACIÓN!$AD$20:$AD$22</c:f>
              <c:numCache>
                <c:formatCode>General</c:formatCode>
                <c:ptCount val="3"/>
                <c:pt idx="0">
                  <c:v>7</c:v>
                </c:pt>
                <c:pt idx="1">
                  <c:v>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BE6-40C2-BE95-AAE1A41C0062}"/>
            </c:ext>
          </c:extLst>
        </c:ser>
        <c:ser>
          <c:idx val="3"/>
          <c:order val="3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CLASIFICACIÓN!$AE$26:$AE$27</c:f>
              <c:numCache>
                <c:formatCode>General</c:formatCode>
                <c:ptCount val="2"/>
                <c:pt idx="0">
                  <c:v>0</c:v>
                </c:pt>
                <c:pt idx="1">
                  <c:v>26</c:v>
                </c:pt>
              </c:numCache>
            </c:numRef>
          </c:xVal>
          <c:yVal>
            <c:numRef>
              <c:f>CLASIFICACIÓN!$AD$26:$AD$27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6BE6-40C2-BE95-AAE1A41C0062}"/>
            </c:ext>
          </c:extLst>
        </c:ser>
        <c:ser>
          <c:idx val="4"/>
          <c:order val="4"/>
          <c:tx>
            <c:v>Punto</c:v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CLASIFICACIÓN!$B$30</c:f>
              <c:numCache>
                <c:formatCode>0.00\ "%"</c:formatCode>
                <c:ptCount val="1"/>
                <c:pt idx="0">
                  <c:v>26.666234341663888</c:v>
                </c:pt>
              </c:numCache>
            </c:numRef>
          </c:xVal>
          <c:yVal>
            <c:numRef>
              <c:f>CLASIFICACIÓN!$B$32</c:f>
              <c:numCache>
                <c:formatCode>0.00\ "%"</c:formatCode>
                <c:ptCount val="1"/>
                <c:pt idx="0">
                  <c:v>3.7548419366007302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6BE6-40C2-BE95-AAE1A41C0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2631744"/>
        <c:axId val="402630624"/>
      </c:scatterChart>
      <c:valAx>
        <c:axId val="402631744"/>
        <c:scaling>
          <c:orientation val="minMax"/>
          <c:max val="100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W</a:t>
                </a:r>
                <a:r>
                  <a:rPr lang="es-MX" baseline="-25000"/>
                  <a:t>L </a:t>
                </a:r>
                <a:r>
                  <a:rPr lang="es-MX"/>
                  <a:t>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02630624"/>
        <c:crosses val="autoZero"/>
        <c:crossBetween val="midCat"/>
        <c:majorUnit val="10"/>
        <c:minorUnit val="10"/>
      </c:valAx>
      <c:valAx>
        <c:axId val="402630624"/>
        <c:scaling>
          <c:orientation val="minMax"/>
          <c:max val="60"/>
          <c:min val="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IP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02631744"/>
        <c:crosses val="autoZero"/>
        <c:crossBetween val="midCat"/>
        <c:majorUnit val="10"/>
        <c:minorUnit val="10"/>
      </c:valAx>
    </c:plotArea>
    <c:plotVisOnly val="1"/>
    <c:dispBlanksAs val="gap"/>
    <c:showDLblsOverMax val="0"/>
  </c:chart>
  <c:spPr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</xdr:colOff>
      <xdr:row>40</xdr:row>
      <xdr:rowOff>35983</xdr:rowOff>
    </xdr:from>
    <xdr:to>
      <xdr:col>9</xdr:col>
      <xdr:colOff>391583</xdr:colOff>
      <xdr:row>57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42332</xdr:colOff>
      <xdr:row>0</xdr:row>
      <xdr:rowOff>0</xdr:rowOff>
    </xdr:from>
    <xdr:to>
      <xdr:col>10</xdr:col>
      <xdr:colOff>11744</xdr:colOff>
      <xdr:row>5</xdr:row>
      <xdr:rowOff>114300</xdr:rowOff>
    </xdr:to>
    <xdr:grpSp>
      <xdr:nvGrpSpPr>
        <xdr:cNvPr id="3" name="2 Grupo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45380" y="0"/>
          <a:ext cx="7181107" cy="1029560"/>
          <a:chOff x="42332" y="9525"/>
          <a:chExt cx="6689829" cy="1066800"/>
        </a:xfrm>
      </xdr:grpSpPr>
      <xdr:pic>
        <xdr:nvPicPr>
          <xdr:cNvPr id="4" name="Imagen 1">
            <a:extLst>
              <a:ext uri="{FF2B5EF4-FFF2-40B4-BE49-F238E27FC236}">
                <a16:creationId xmlns=""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332" y="49741"/>
            <a:ext cx="739286" cy="900000"/>
          </a:xfrm>
          <a:prstGeom prst="rect">
            <a:avLst/>
          </a:prstGeom>
        </xdr:spPr>
      </xdr:pic>
      <xdr:pic>
        <xdr:nvPicPr>
          <xdr:cNvPr id="5" name="Imagen 2">
            <a:extLst>
              <a:ext uri="{FF2B5EF4-FFF2-40B4-BE49-F238E27FC236}">
                <a16:creationId xmlns=""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6" name="5 CuadroTexto">
            <a:extLst>
              <a:ext uri="{FF2B5EF4-FFF2-40B4-BE49-F238E27FC236}">
                <a16:creationId xmlns=""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0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180976</xdr:rowOff>
    </xdr:from>
    <xdr:to>
      <xdr:col>4</xdr:col>
      <xdr:colOff>190499</xdr:colOff>
      <xdr:row>27</xdr:row>
      <xdr:rowOff>21167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349250</xdr:colOff>
      <xdr:row>13</xdr:row>
      <xdr:rowOff>188380</xdr:rowOff>
    </xdr:from>
    <xdr:to>
      <xdr:col>9</xdr:col>
      <xdr:colOff>0</xdr:colOff>
      <xdr:row>27</xdr:row>
      <xdr:rowOff>31750</xdr:rowOff>
    </xdr:to>
    <xdr:grpSp>
      <xdr:nvGrpSpPr>
        <xdr:cNvPr id="9" name="8 Grupo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GrpSpPr/>
      </xdr:nvGrpSpPr>
      <xdr:grpSpPr>
        <a:xfrm>
          <a:off x="3486897" y="2676086"/>
          <a:ext cx="3326279" cy="2510370"/>
          <a:chOff x="6253543" y="936853"/>
          <a:chExt cx="3729566" cy="2214034"/>
        </a:xfrm>
      </xdr:grpSpPr>
      <xdr:grpSp>
        <xdr:nvGrpSpPr>
          <xdr:cNvPr id="7" name="6 Grupo">
            <a:extLst>
              <a:ext uri="{FF2B5EF4-FFF2-40B4-BE49-F238E27FC236}">
                <a16:creationId xmlns="" xmlns:a16="http://schemas.microsoft.com/office/drawing/2014/main" id="{00000000-0008-0000-0100-000007000000}"/>
              </a:ext>
            </a:extLst>
          </xdr:cNvPr>
          <xdr:cNvGrpSpPr/>
        </xdr:nvGrpSpPr>
        <xdr:grpSpPr>
          <a:xfrm>
            <a:off x="6253543" y="936853"/>
            <a:ext cx="3729566" cy="2214034"/>
            <a:chOff x="4189793" y="1095603"/>
            <a:chExt cx="3729566" cy="2214034"/>
          </a:xfrm>
        </xdr:grpSpPr>
        <xdr:graphicFrame macro="">
          <xdr:nvGraphicFramePr>
            <xdr:cNvPr id="3" name="2 Gráfico">
              <a:extLst>
                <a:ext uri="{FF2B5EF4-FFF2-40B4-BE49-F238E27FC236}">
                  <a16:creationId xmlns="" xmlns:a16="http://schemas.microsoft.com/office/drawing/2014/main" id="{00000000-0008-0000-0100-000003000000}"/>
                </a:ext>
              </a:extLst>
            </xdr:cNvPr>
            <xdr:cNvGraphicFramePr/>
          </xdr:nvGraphicFramePr>
          <xdr:xfrm>
            <a:off x="4189793" y="1095603"/>
            <a:ext cx="3729566" cy="221403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4" name="3 CuadroTexto">
              <a:extLst>
                <a:ext uri="{FF2B5EF4-FFF2-40B4-BE49-F238E27FC236}">
                  <a16:creationId xmlns="" xmlns:a16="http://schemas.microsoft.com/office/drawing/2014/main" id="{00000000-0008-0000-0100-000004000000}"/>
                </a:ext>
              </a:extLst>
            </xdr:cNvPr>
            <xdr:cNvSpPr txBox="1"/>
          </xdr:nvSpPr>
          <xdr:spPr>
            <a:xfrm>
              <a:off x="5531578" y="1824007"/>
              <a:ext cx="492487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CL</a:t>
              </a:r>
            </a:p>
          </xdr:txBody>
        </xdr:sp>
        <xdr:sp macro="" textlink="">
          <xdr:nvSpPr>
            <xdr:cNvPr id="6" name="5 CuadroTexto">
              <a:extLst>
                <a:ext uri="{FF2B5EF4-FFF2-40B4-BE49-F238E27FC236}">
                  <a16:creationId xmlns="" xmlns:a16="http://schemas.microsoft.com/office/drawing/2014/main" id="{00000000-0008-0000-0100-000006000000}"/>
                </a:ext>
              </a:extLst>
            </xdr:cNvPr>
            <xdr:cNvSpPr txBox="1"/>
          </xdr:nvSpPr>
          <xdr:spPr>
            <a:xfrm>
              <a:off x="6633634" y="1299635"/>
              <a:ext cx="528245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CH  </a:t>
              </a:r>
            </a:p>
          </xdr:txBody>
        </xdr:sp>
      </xdr:grpSp>
      <xdr:sp macro="" textlink="">
        <xdr:nvSpPr>
          <xdr:cNvPr id="5" name="4 CuadroTexto">
            <a:extLst>
              <a:ext uri="{FF2B5EF4-FFF2-40B4-BE49-F238E27FC236}">
                <a16:creationId xmlns=""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7851552" y="2299199"/>
            <a:ext cx="521634" cy="2857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MX" sz="1100" b="1"/>
              <a:t>ML </a:t>
            </a:r>
          </a:p>
        </xdr:txBody>
      </xdr:sp>
    </xdr:grpSp>
    <xdr:clientData/>
  </xdr:twoCellAnchor>
  <xdr:twoCellAnchor>
    <xdr:from>
      <xdr:col>0</xdr:col>
      <xdr:colOff>42332</xdr:colOff>
      <xdr:row>0</xdr:row>
      <xdr:rowOff>0</xdr:rowOff>
    </xdr:from>
    <xdr:to>
      <xdr:col>8</xdr:col>
      <xdr:colOff>593828</xdr:colOff>
      <xdr:row>5</xdr:row>
      <xdr:rowOff>114300</xdr:rowOff>
    </xdr:to>
    <xdr:grpSp>
      <xdr:nvGrpSpPr>
        <xdr:cNvPr id="10" name="9 Grupo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GrpSpPr/>
      </xdr:nvGrpSpPr>
      <xdr:grpSpPr>
        <a:xfrm>
          <a:off x="42332" y="0"/>
          <a:ext cx="6692320" cy="1066800"/>
          <a:chOff x="42332" y="9525"/>
          <a:chExt cx="6689829" cy="1066800"/>
        </a:xfrm>
      </xdr:grpSpPr>
      <xdr:pic>
        <xdr:nvPicPr>
          <xdr:cNvPr id="11" name="Imagen 1">
            <a:extLst>
              <a:ext uri="{FF2B5EF4-FFF2-40B4-BE49-F238E27FC236}">
                <a16:creationId xmlns="" xmlns:a16="http://schemas.microsoft.com/office/drawing/2014/main" id="{00000000-0008-0000-01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332" y="49741"/>
            <a:ext cx="739286" cy="900000"/>
          </a:xfrm>
          <a:prstGeom prst="rect">
            <a:avLst/>
          </a:prstGeom>
        </xdr:spPr>
      </xdr:pic>
      <xdr:pic>
        <xdr:nvPicPr>
          <xdr:cNvPr id="12" name="Imagen 2">
            <a:extLst>
              <a:ext uri="{FF2B5EF4-FFF2-40B4-BE49-F238E27FC236}">
                <a16:creationId xmlns="" xmlns:a16="http://schemas.microsoft.com/office/drawing/2014/main" id="{00000000-0008-0000-01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13" name="12 CuadroTexto">
            <a:extLst>
              <a:ext uri="{FF2B5EF4-FFF2-40B4-BE49-F238E27FC236}">
                <a16:creationId xmlns="" xmlns:a16="http://schemas.microsoft.com/office/drawing/2014/main" id="{00000000-0008-0000-0100-00000D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0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0.47302</cdr:x>
      <cdr:y>0.04179</cdr:y>
    </cdr:from>
    <cdr:to>
      <cdr:x>0.47619</cdr:x>
      <cdr:y>0.75517</cdr:y>
    </cdr:to>
    <cdr:cxnSp macro="">
      <cdr:nvCxnSpPr>
        <cdr:cNvPr id="3" name="2 Conector recto">
          <a:extLst xmlns:a="http://schemas.openxmlformats.org/drawingml/2006/main">
            <a:ext uri="{FF2B5EF4-FFF2-40B4-BE49-F238E27FC236}">
              <a16:creationId xmlns="" xmlns:a16="http://schemas.microsoft.com/office/drawing/2014/main" id="{0B372AC8-62C8-4FDF-B35D-128B520BC9E2}"/>
            </a:ext>
          </a:extLst>
        </cdr:cNvPr>
        <cdr:cNvCxnSpPr/>
      </cdr:nvCxnSpPr>
      <cdr:spPr>
        <a:xfrm xmlns:a="http://schemas.openxmlformats.org/drawingml/2006/main" flipH="1" flipV="1">
          <a:off x="1576918" y="104776"/>
          <a:ext cx="10582" cy="178858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0.71503</cdr:x>
      <cdr:y>0.58192</cdr:y>
    </cdr:from>
    <cdr:to>
      <cdr:x>0.85951</cdr:x>
      <cdr:y>0.71099</cdr:y>
    </cdr:to>
    <cdr:sp macro="" textlink="">
      <cdr:nvSpPr>
        <cdr:cNvPr id="2" name="4 CuadroTexto"/>
        <cdr:cNvSpPr txBox="1"/>
      </cdr:nvSpPr>
      <cdr:spPr>
        <a:xfrm xmlns:a="http://schemas.openxmlformats.org/drawingml/2006/main">
          <a:off x="2474526" y="1294557"/>
          <a:ext cx="500032" cy="2871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 b="1"/>
            <a:t>MH 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view="pageBreakPreview" zoomScale="60" zoomScaleNormal="90" workbookViewId="0">
      <selection activeCell="J15" sqref="J15"/>
    </sheetView>
  </sheetViews>
  <sheetFormatPr baseColWidth="10" defaultRowHeight="15" x14ac:dyDescent="0.25"/>
  <cols>
    <col min="1" max="1" width="11.85546875" customWidth="1"/>
    <col min="2" max="2" width="8" customWidth="1"/>
    <col min="3" max="3" width="10.28515625" customWidth="1"/>
    <col min="4" max="4" width="10.140625" customWidth="1"/>
    <col min="5" max="5" width="9.7109375" customWidth="1"/>
    <col min="6" max="6" width="10.5703125" customWidth="1"/>
    <col min="7" max="7" width="13.140625" customWidth="1"/>
    <col min="8" max="8" width="9" customWidth="1"/>
    <col min="10" max="10" width="6.5703125" customWidth="1"/>
    <col min="11" max="11" width="2.7109375" customWidth="1"/>
  </cols>
  <sheetData>
    <row r="1" spans="1:1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10"/>
    </row>
    <row r="2" spans="1:11" x14ac:dyDescent="0.25">
      <c r="A2" s="11"/>
      <c r="B2" s="12"/>
      <c r="C2" s="12"/>
      <c r="D2" s="12"/>
      <c r="E2" s="12"/>
      <c r="F2" s="12"/>
      <c r="G2" s="12"/>
      <c r="H2" s="12"/>
      <c r="I2" s="12"/>
      <c r="J2" s="12"/>
      <c r="K2" s="13"/>
    </row>
    <row r="3" spans="1:11" x14ac:dyDescent="0.25">
      <c r="A3" s="11"/>
      <c r="B3" s="12"/>
      <c r="C3" s="12"/>
      <c r="D3" s="12"/>
      <c r="E3" s="12"/>
      <c r="F3" s="12"/>
      <c r="G3" s="12"/>
      <c r="H3" s="12"/>
      <c r="I3" s="12"/>
      <c r="J3" s="12"/>
      <c r="K3" s="13"/>
    </row>
    <row r="4" spans="1:11" x14ac:dyDescent="0.25">
      <c r="A4" s="11"/>
      <c r="B4" s="12"/>
      <c r="C4" s="12"/>
      <c r="D4" s="12"/>
      <c r="E4" s="12"/>
      <c r="F4" s="12"/>
      <c r="G4" s="12"/>
      <c r="H4" s="12"/>
      <c r="I4" s="12"/>
      <c r="J4" s="12"/>
      <c r="K4" s="13"/>
    </row>
    <row r="5" spans="1:11" x14ac:dyDescent="0.25">
      <c r="A5" s="11"/>
      <c r="B5" s="12"/>
      <c r="C5" s="12"/>
      <c r="D5" s="12"/>
      <c r="E5" s="12"/>
      <c r="F5" s="12"/>
      <c r="G5" s="12"/>
      <c r="H5" s="12"/>
      <c r="I5" s="12"/>
      <c r="J5" s="12"/>
      <c r="K5" s="13"/>
    </row>
    <row r="6" spans="1:11" ht="15.75" thickBot="1" x14ac:dyDescent="0.3">
      <c r="A6" s="11"/>
      <c r="B6" s="12"/>
      <c r="C6" s="12"/>
      <c r="D6" s="12"/>
      <c r="E6" s="12"/>
      <c r="F6" s="12"/>
      <c r="G6" s="12"/>
      <c r="H6" s="12"/>
      <c r="I6" s="12"/>
      <c r="J6" s="12"/>
      <c r="K6" s="13"/>
    </row>
    <row r="7" spans="1:11" x14ac:dyDescent="0.25">
      <c r="A7" s="14" t="s">
        <v>0</v>
      </c>
      <c r="B7" s="70" t="s">
        <v>67</v>
      </c>
      <c r="C7" s="70"/>
      <c r="D7" s="70"/>
      <c r="E7" s="9"/>
      <c r="F7" s="9"/>
      <c r="G7" s="15" t="s">
        <v>24</v>
      </c>
      <c r="H7" s="71" t="s">
        <v>52</v>
      </c>
      <c r="I7" s="71"/>
      <c r="J7" s="72"/>
      <c r="K7" s="13"/>
    </row>
    <row r="8" spans="1:11" x14ac:dyDescent="0.25">
      <c r="A8" s="16" t="s">
        <v>1</v>
      </c>
      <c r="B8" s="73" t="s">
        <v>68</v>
      </c>
      <c r="C8" s="73"/>
      <c r="D8" s="73"/>
      <c r="E8" s="12"/>
      <c r="F8" s="12"/>
      <c r="G8" s="17" t="s">
        <v>5</v>
      </c>
      <c r="H8" s="74">
        <v>43074</v>
      </c>
      <c r="I8" s="75"/>
      <c r="J8" s="76"/>
      <c r="K8" s="13"/>
    </row>
    <row r="9" spans="1:11" x14ac:dyDescent="0.25">
      <c r="A9" s="16" t="s">
        <v>66</v>
      </c>
      <c r="B9" s="18">
        <v>1</v>
      </c>
      <c r="C9" s="17" t="s">
        <v>2</v>
      </c>
      <c r="D9" s="18">
        <v>17</v>
      </c>
      <c r="E9" s="12"/>
      <c r="F9" s="12"/>
      <c r="G9" s="17" t="s">
        <v>6</v>
      </c>
      <c r="H9" s="78" t="s">
        <v>69</v>
      </c>
      <c r="I9" s="78"/>
      <c r="J9" s="79"/>
      <c r="K9" s="13"/>
    </row>
    <row r="10" spans="1:11" x14ac:dyDescent="0.25">
      <c r="A10" s="16" t="s">
        <v>3</v>
      </c>
      <c r="B10" s="19">
        <v>1</v>
      </c>
      <c r="C10" s="17" t="s">
        <v>4</v>
      </c>
      <c r="D10" s="20" t="s">
        <v>70</v>
      </c>
      <c r="E10" s="12"/>
      <c r="F10" s="12"/>
      <c r="G10" s="12"/>
      <c r="H10" s="21"/>
      <c r="I10" s="21"/>
      <c r="J10" s="13"/>
      <c r="K10" s="13"/>
    </row>
    <row r="11" spans="1:11" ht="15.75" thickBot="1" x14ac:dyDescent="0.3">
      <c r="A11" s="22"/>
      <c r="B11" s="77"/>
      <c r="C11" s="77"/>
      <c r="D11" s="77"/>
      <c r="E11" s="23"/>
      <c r="F11" s="24"/>
      <c r="G11" s="24"/>
      <c r="H11" s="23"/>
      <c r="I11" s="23"/>
      <c r="J11" s="25"/>
      <c r="K11" s="13"/>
    </row>
    <row r="12" spans="1:11" x14ac:dyDescent="0.25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3"/>
    </row>
    <row r="13" spans="1:11" x14ac:dyDescent="0.2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3"/>
    </row>
    <row r="14" spans="1:11" x14ac:dyDescent="0.25">
      <c r="A14" s="90" t="s">
        <v>51</v>
      </c>
      <c r="B14" s="75"/>
      <c r="C14" s="75"/>
      <c r="D14" s="75"/>
      <c r="E14" s="75"/>
      <c r="F14" s="75"/>
      <c r="G14" s="75"/>
      <c r="H14" s="12"/>
      <c r="I14" s="12"/>
      <c r="J14" s="12"/>
      <c r="K14" s="13"/>
    </row>
    <row r="15" spans="1:11" ht="21.95" customHeight="1" x14ac:dyDescent="0.25">
      <c r="A15" s="84" t="s">
        <v>11</v>
      </c>
      <c r="B15" s="82" t="s">
        <v>10</v>
      </c>
      <c r="C15" s="82" t="s">
        <v>8</v>
      </c>
      <c r="D15" s="82" t="s">
        <v>9</v>
      </c>
      <c r="E15" s="86" t="s">
        <v>12</v>
      </c>
      <c r="F15" s="86" t="s">
        <v>13</v>
      </c>
      <c r="G15" s="82" t="s">
        <v>14</v>
      </c>
      <c r="H15" s="12"/>
      <c r="I15" s="12"/>
      <c r="J15" s="12"/>
      <c r="K15" s="13"/>
    </row>
    <row r="16" spans="1:11" ht="21.95" customHeight="1" x14ac:dyDescent="0.25">
      <c r="A16" s="85"/>
      <c r="B16" s="83"/>
      <c r="C16" s="83"/>
      <c r="D16" s="83"/>
      <c r="E16" s="86"/>
      <c r="F16" s="86"/>
      <c r="G16" s="83"/>
      <c r="H16" s="12"/>
      <c r="I16" s="12"/>
      <c r="J16" s="12"/>
      <c r="K16" s="13"/>
    </row>
    <row r="17" spans="1:16" x14ac:dyDescent="0.25">
      <c r="A17" s="26">
        <v>1</v>
      </c>
      <c r="B17" s="27">
        <v>85.7</v>
      </c>
      <c r="C17" s="27">
        <v>571.5</v>
      </c>
      <c r="D17" s="27">
        <v>488.8</v>
      </c>
      <c r="E17" s="27">
        <f>C17-D17</f>
        <v>82.699999999999989</v>
      </c>
      <c r="F17" s="27">
        <f>D17-B17</f>
        <v>403.1</v>
      </c>
      <c r="G17" s="27">
        <f>(E17/F17)*100</f>
        <v>20.516000992309596</v>
      </c>
      <c r="H17" s="12"/>
      <c r="I17" s="12"/>
      <c r="J17" s="12"/>
      <c r="K17" s="13"/>
    </row>
    <row r="18" spans="1:16" x14ac:dyDescent="0.25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3"/>
    </row>
    <row r="19" spans="1:16" x14ac:dyDescent="0.25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3"/>
    </row>
    <row r="20" spans="1:16" x14ac:dyDescent="0.25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3"/>
    </row>
    <row r="21" spans="1:16" ht="17.25" customHeight="1" x14ac:dyDescent="0.25">
      <c r="A21" s="90" t="s">
        <v>52</v>
      </c>
      <c r="B21" s="91"/>
      <c r="C21" s="91"/>
      <c r="D21" s="91"/>
      <c r="E21" s="91"/>
      <c r="F21" s="91"/>
      <c r="G21" s="12"/>
      <c r="H21" s="12"/>
      <c r="I21" s="12"/>
      <c r="J21" s="12"/>
      <c r="K21" s="13"/>
    </row>
    <row r="22" spans="1:16" ht="20.100000000000001" customHeight="1" x14ac:dyDescent="0.25">
      <c r="A22" s="87" t="s">
        <v>63</v>
      </c>
      <c r="B22" s="86" t="s">
        <v>32</v>
      </c>
      <c r="C22" s="82" t="s">
        <v>29</v>
      </c>
      <c r="D22" s="82" t="s">
        <v>30</v>
      </c>
      <c r="E22" s="82" t="s">
        <v>31</v>
      </c>
      <c r="F22" s="82" t="s">
        <v>42</v>
      </c>
      <c r="G22" s="12"/>
      <c r="H22" s="88" t="s">
        <v>57</v>
      </c>
      <c r="I22" s="88"/>
      <c r="J22" s="88"/>
      <c r="K22" s="13"/>
    </row>
    <row r="23" spans="1:16" ht="20.100000000000001" customHeight="1" x14ac:dyDescent="0.25">
      <c r="A23" s="87"/>
      <c r="B23" s="86"/>
      <c r="C23" s="83"/>
      <c r="D23" s="83"/>
      <c r="E23" s="83"/>
      <c r="F23" s="83"/>
      <c r="G23" s="12"/>
      <c r="H23" s="89"/>
      <c r="I23" s="89"/>
      <c r="J23" s="89"/>
      <c r="K23" s="13"/>
      <c r="P23" s="1">
        <v>3</v>
      </c>
    </row>
    <row r="24" spans="1:16" ht="15" customHeight="1" x14ac:dyDescent="0.25">
      <c r="A24" s="28" t="s">
        <v>43</v>
      </c>
      <c r="B24" s="29">
        <f>3*25.4</f>
        <v>76.199999999999989</v>
      </c>
      <c r="C24" s="30">
        <v>0</v>
      </c>
      <c r="D24" s="30">
        <f t="shared" ref="D24:D28" si="0">(C24*100)/$F$17</f>
        <v>0</v>
      </c>
      <c r="E24" s="30">
        <f>D24</f>
        <v>0</v>
      </c>
      <c r="F24" s="30">
        <f t="shared" ref="F24:F30" si="1">100-E24</f>
        <v>100</v>
      </c>
      <c r="G24" s="12"/>
      <c r="H24" s="31"/>
      <c r="I24" s="32"/>
      <c r="J24" s="33"/>
      <c r="K24" s="13"/>
      <c r="P24" s="1">
        <v>2</v>
      </c>
    </row>
    <row r="25" spans="1:16" ht="15" customHeight="1" x14ac:dyDescent="0.25">
      <c r="A25" s="28" t="s">
        <v>44</v>
      </c>
      <c r="B25" s="29">
        <f>2*25.4</f>
        <v>50.8</v>
      </c>
      <c r="C25" s="30">
        <v>0</v>
      </c>
      <c r="D25" s="30">
        <f t="shared" si="0"/>
        <v>0</v>
      </c>
      <c r="E25" s="30">
        <f>E24+D25</f>
        <v>0</v>
      </c>
      <c r="F25" s="30">
        <f t="shared" si="1"/>
        <v>100</v>
      </c>
      <c r="G25" s="12"/>
      <c r="H25" s="34" t="s">
        <v>58</v>
      </c>
      <c r="I25" s="35">
        <v>0</v>
      </c>
      <c r="J25" s="36"/>
      <c r="K25" s="13"/>
    </row>
    <row r="26" spans="1:16" ht="15" customHeight="1" x14ac:dyDescent="0.25">
      <c r="A26" s="28" t="s">
        <v>45</v>
      </c>
      <c r="B26" s="29">
        <f>1*25.4</f>
        <v>25.4</v>
      </c>
      <c r="C26" s="30">
        <v>0</v>
      </c>
      <c r="D26" s="30">
        <f t="shared" si="0"/>
        <v>0</v>
      </c>
      <c r="E26" s="30">
        <f t="shared" ref="E26:E28" si="2">E25+D26</f>
        <v>0</v>
      </c>
      <c r="F26" s="30">
        <f t="shared" si="1"/>
        <v>100</v>
      </c>
      <c r="G26" s="12"/>
      <c r="H26" s="34" t="s">
        <v>59</v>
      </c>
      <c r="I26" s="35">
        <v>0</v>
      </c>
      <c r="J26" s="36"/>
      <c r="K26" s="13"/>
    </row>
    <row r="27" spans="1:16" ht="15" customHeight="1" x14ac:dyDescent="0.25">
      <c r="A27" s="28" t="s">
        <v>46</v>
      </c>
      <c r="B27" s="29">
        <f>0.75*25.4</f>
        <v>19.049999999999997</v>
      </c>
      <c r="C27" s="30">
        <v>0</v>
      </c>
      <c r="D27" s="30">
        <f t="shared" si="0"/>
        <v>0</v>
      </c>
      <c r="E27" s="30">
        <f t="shared" si="2"/>
        <v>0</v>
      </c>
      <c r="F27" s="30">
        <f t="shared" si="1"/>
        <v>100</v>
      </c>
      <c r="G27" s="12"/>
      <c r="H27" s="34" t="s">
        <v>60</v>
      </c>
      <c r="I27" s="35">
        <v>0</v>
      </c>
      <c r="J27" s="36"/>
      <c r="K27" s="13"/>
    </row>
    <row r="28" spans="1:16" ht="15" customHeight="1" x14ac:dyDescent="0.25">
      <c r="A28" s="28" t="s">
        <v>47</v>
      </c>
      <c r="B28" s="29">
        <f>0.5*25.4</f>
        <v>12.7</v>
      </c>
      <c r="C28" s="30">
        <v>0</v>
      </c>
      <c r="D28" s="30">
        <f t="shared" si="0"/>
        <v>0</v>
      </c>
      <c r="E28" s="30">
        <f t="shared" si="2"/>
        <v>0</v>
      </c>
      <c r="F28" s="30">
        <f t="shared" si="1"/>
        <v>100</v>
      </c>
      <c r="G28" s="12"/>
      <c r="H28" s="34" t="s">
        <v>61</v>
      </c>
      <c r="I28" s="37" t="str">
        <f>IF(I27=0, "NO DETERMINADO", I27/I25)</f>
        <v>NO DETERMINADO</v>
      </c>
      <c r="J28" s="38"/>
      <c r="K28" s="13"/>
    </row>
    <row r="29" spans="1:16" ht="15" customHeight="1" x14ac:dyDescent="0.25">
      <c r="A29" s="28" t="s">
        <v>48</v>
      </c>
      <c r="B29" s="29">
        <f>(3/8)*25.4</f>
        <v>9.5249999999999986</v>
      </c>
      <c r="C29" s="30">
        <v>0</v>
      </c>
      <c r="D29" s="30">
        <f>(C29*100)/$F$17</f>
        <v>0</v>
      </c>
      <c r="E29" s="30">
        <f>E28+D29</f>
        <v>0</v>
      </c>
      <c r="F29" s="30">
        <f t="shared" si="1"/>
        <v>100</v>
      </c>
      <c r="G29" s="12"/>
      <c r="H29" s="34" t="s">
        <v>62</v>
      </c>
      <c r="I29" s="37" t="str">
        <f>IF(I26=0,"NO DETERMINADO", (I26*I26)/(I25*I27))</f>
        <v>NO DETERMINADO</v>
      </c>
      <c r="J29" s="38"/>
      <c r="K29" s="13"/>
    </row>
    <row r="30" spans="1:16" x14ac:dyDescent="0.25">
      <c r="A30" s="28" t="s">
        <v>49</v>
      </c>
      <c r="B30" s="29">
        <f>0.25*25.4</f>
        <v>6.35</v>
      </c>
      <c r="C30" s="30">
        <v>0</v>
      </c>
      <c r="D30" s="30">
        <f>(C30*100)/$F$17</f>
        <v>0</v>
      </c>
      <c r="E30" s="30">
        <f>E29+D30</f>
        <v>0</v>
      </c>
      <c r="F30" s="30">
        <f t="shared" si="1"/>
        <v>100</v>
      </c>
      <c r="G30" s="12"/>
      <c r="H30" s="39"/>
      <c r="I30" s="40"/>
      <c r="J30" s="41"/>
      <c r="K30" s="13"/>
    </row>
    <row r="31" spans="1:16" x14ac:dyDescent="0.25">
      <c r="A31" s="28" t="s">
        <v>50</v>
      </c>
      <c r="B31" s="29">
        <v>4.75</v>
      </c>
      <c r="C31" s="30">
        <v>8.0500000000000007</v>
      </c>
      <c r="D31" s="30">
        <f t="shared" ref="D31" si="3">(C31*100)/$F$17</f>
        <v>1.997023071198214</v>
      </c>
      <c r="E31" s="30">
        <f>E30+D31</f>
        <v>1.997023071198214</v>
      </c>
      <c r="F31" s="30">
        <f>100-E31</f>
        <v>98.002976928801786</v>
      </c>
      <c r="G31" s="12"/>
      <c r="H31" s="12"/>
      <c r="I31" s="12"/>
      <c r="J31" s="12"/>
      <c r="K31" s="13"/>
    </row>
    <row r="32" spans="1:16" x14ac:dyDescent="0.25">
      <c r="A32" s="28" t="s">
        <v>33</v>
      </c>
      <c r="B32" s="29">
        <v>2</v>
      </c>
      <c r="C32" s="42">
        <v>1.45</v>
      </c>
      <c r="D32" s="42">
        <f>(C32*$F$31)/$C$39</f>
        <v>2.8420863309352518</v>
      </c>
      <c r="E32" s="30">
        <f>D32</f>
        <v>2.8420863309352518</v>
      </c>
      <c r="F32" s="30">
        <f>$F$31-E32</f>
        <v>95.16089059786654</v>
      </c>
      <c r="G32" s="12"/>
      <c r="H32" s="92" t="s">
        <v>53</v>
      </c>
      <c r="I32" s="93"/>
      <c r="J32" s="94"/>
      <c r="K32" s="13"/>
    </row>
    <row r="33" spans="1:11" x14ac:dyDescent="0.25">
      <c r="A33" s="28" t="s">
        <v>34</v>
      </c>
      <c r="B33" s="43">
        <v>0.85</v>
      </c>
      <c r="C33" s="42">
        <v>2.88</v>
      </c>
      <c r="D33" s="42">
        <f t="shared" ref="D33:D38" si="4">(C33*$F$31)/$C$39</f>
        <v>5.6449714710989829</v>
      </c>
      <c r="E33" s="30">
        <f t="shared" ref="E33:E38" si="5">E32+D33</f>
        <v>8.4870578020342347</v>
      </c>
      <c r="F33" s="30">
        <f t="shared" ref="F33:F38" si="6">$F$31-E33</f>
        <v>89.515919126767557</v>
      </c>
      <c r="G33" s="12"/>
      <c r="H33" s="95"/>
      <c r="I33" s="96"/>
      <c r="J33" s="97"/>
      <c r="K33" s="13"/>
    </row>
    <row r="34" spans="1:11" x14ac:dyDescent="0.25">
      <c r="A34" s="28" t="s">
        <v>35</v>
      </c>
      <c r="B34" s="43">
        <v>0.42499999999999999</v>
      </c>
      <c r="C34" s="42">
        <v>7.23</v>
      </c>
      <c r="D34" s="42">
        <f t="shared" si="4"/>
        <v>14.17123046390474</v>
      </c>
      <c r="E34" s="30">
        <f t="shared" si="5"/>
        <v>22.658288265938975</v>
      </c>
      <c r="F34" s="30">
        <f t="shared" si="6"/>
        <v>75.344688662862808</v>
      </c>
      <c r="G34" s="12"/>
      <c r="H34" s="31"/>
      <c r="I34" s="32"/>
      <c r="J34" s="33"/>
      <c r="K34" s="13"/>
    </row>
    <row r="35" spans="1:11" x14ac:dyDescent="0.25">
      <c r="A35" s="28" t="s">
        <v>36</v>
      </c>
      <c r="B35" s="43">
        <v>0.25</v>
      </c>
      <c r="C35" s="42">
        <v>7.84</v>
      </c>
      <c r="D35" s="42">
        <f t="shared" si="4"/>
        <v>15.366866782436121</v>
      </c>
      <c r="E35" s="30">
        <f t="shared" si="5"/>
        <v>38.025155048375098</v>
      </c>
      <c r="F35" s="30">
        <f t="shared" si="6"/>
        <v>59.977821880426688</v>
      </c>
      <c r="G35" s="12"/>
      <c r="H35" s="34" t="s">
        <v>54</v>
      </c>
      <c r="I35" s="44">
        <f>E31</f>
        <v>1.997023071198214</v>
      </c>
      <c r="J35" s="45"/>
      <c r="K35" s="13"/>
    </row>
    <row r="36" spans="1:11" x14ac:dyDescent="0.25">
      <c r="A36" s="28" t="s">
        <v>37</v>
      </c>
      <c r="B36" s="43">
        <v>0.15</v>
      </c>
      <c r="C36" s="42">
        <v>8.9600000000000009</v>
      </c>
      <c r="D36" s="42">
        <f t="shared" si="4"/>
        <v>17.562133465641281</v>
      </c>
      <c r="E36" s="30">
        <f t="shared" si="5"/>
        <v>55.587288514016379</v>
      </c>
      <c r="F36" s="30">
        <f t="shared" si="6"/>
        <v>42.415688414785407</v>
      </c>
      <c r="G36" s="12"/>
      <c r="H36" s="34" t="s">
        <v>55</v>
      </c>
      <c r="I36" s="44">
        <f>100-I35-I37</f>
        <v>76.422721409079628</v>
      </c>
      <c r="J36" s="45"/>
      <c r="K36" s="13"/>
    </row>
    <row r="37" spans="1:11" x14ac:dyDescent="0.25">
      <c r="A37" s="28" t="s">
        <v>38</v>
      </c>
      <c r="B37" s="43">
        <v>7.4999999999999997E-2</v>
      </c>
      <c r="C37" s="42">
        <v>10.63</v>
      </c>
      <c r="D37" s="42">
        <f t="shared" si="4"/>
        <v>20.835432895063263</v>
      </c>
      <c r="E37" s="30">
        <f t="shared" si="5"/>
        <v>76.422721409079642</v>
      </c>
      <c r="F37" s="30">
        <f t="shared" si="6"/>
        <v>21.580255519722144</v>
      </c>
      <c r="G37" s="12"/>
      <c r="H37" s="34" t="s">
        <v>56</v>
      </c>
      <c r="I37" s="44">
        <f>D38</f>
        <v>21.580255519722151</v>
      </c>
      <c r="J37" s="45"/>
      <c r="K37" s="13"/>
    </row>
    <row r="38" spans="1:11" x14ac:dyDescent="0.25">
      <c r="A38" s="28" t="s">
        <v>39</v>
      </c>
      <c r="B38" s="43" t="s">
        <v>40</v>
      </c>
      <c r="C38" s="42">
        <f>50-SUM(C32:C37)</f>
        <v>11.009999999999998</v>
      </c>
      <c r="D38" s="42">
        <f t="shared" si="4"/>
        <v>21.580255519722151</v>
      </c>
      <c r="E38" s="30">
        <f t="shared" si="5"/>
        <v>98.002976928801786</v>
      </c>
      <c r="F38" s="30">
        <f t="shared" si="6"/>
        <v>0</v>
      </c>
      <c r="G38" s="12"/>
      <c r="H38" s="39"/>
      <c r="I38" s="40"/>
      <c r="J38" s="41"/>
      <c r="K38" s="13"/>
    </row>
    <row r="39" spans="1:11" x14ac:dyDescent="0.25">
      <c r="A39" s="80" t="s">
        <v>41</v>
      </c>
      <c r="B39" s="81"/>
      <c r="C39" s="46">
        <f>SUM(C32:C38)</f>
        <v>50</v>
      </c>
      <c r="D39" s="46" t="s">
        <v>40</v>
      </c>
      <c r="E39" s="47" t="s">
        <v>40</v>
      </c>
      <c r="F39" s="47" t="s">
        <v>40</v>
      </c>
      <c r="G39" s="12"/>
      <c r="H39" s="12"/>
      <c r="I39" s="12"/>
      <c r="J39" s="12"/>
      <c r="K39" s="13"/>
    </row>
    <row r="40" spans="1:11" x14ac:dyDescent="0.25">
      <c r="A40" s="11"/>
      <c r="B40" s="12"/>
      <c r="C40" s="12"/>
      <c r="D40" s="12"/>
      <c r="E40" s="12"/>
      <c r="F40" s="12"/>
      <c r="G40" s="12"/>
      <c r="H40" s="12"/>
      <c r="I40" s="12"/>
      <c r="J40" s="12"/>
      <c r="K40" s="13"/>
    </row>
    <row r="41" spans="1:11" x14ac:dyDescent="0.25">
      <c r="A41" s="11"/>
      <c r="B41" s="12"/>
      <c r="C41" s="12"/>
      <c r="D41" s="12"/>
      <c r="E41" s="12"/>
      <c r="F41" s="12"/>
      <c r="G41" s="12"/>
      <c r="H41" s="12"/>
      <c r="I41" s="12"/>
      <c r="J41" s="12"/>
      <c r="K41" s="13"/>
    </row>
    <row r="42" spans="1:11" x14ac:dyDescent="0.25">
      <c r="A42" s="11"/>
      <c r="B42" s="12"/>
      <c r="C42" s="12"/>
      <c r="D42" s="12"/>
      <c r="E42" s="12"/>
      <c r="F42" s="12"/>
      <c r="G42" s="12"/>
      <c r="H42" s="12"/>
      <c r="I42" s="12"/>
      <c r="J42" s="12"/>
      <c r="K42" s="13"/>
    </row>
    <row r="43" spans="1:11" x14ac:dyDescent="0.25">
      <c r="A43" s="11"/>
      <c r="B43" s="12"/>
      <c r="C43" s="12"/>
      <c r="D43" s="12"/>
      <c r="E43" s="12"/>
      <c r="F43" s="12"/>
      <c r="G43" s="12"/>
      <c r="H43" s="12"/>
      <c r="I43" s="12"/>
      <c r="J43" s="12"/>
      <c r="K43" s="13"/>
    </row>
    <row r="44" spans="1:11" x14ac:dyDescent="0.25">
      <c r="A44" s="11"/>
      <c r="B44" s="12"/>
      <c r="C44" s="12"/>
      <c r="D44" s="48"/>
      <c r="E44" s="12"/>
      <c r="F44" s="12"/>
      <c r="G44" s="12"/>
      <c r="H44" s="12"/>
      <c r="I44" s="12"/>
      <c r="J44" s="12"/>
      <c r="K44" s="13"/>
    </row>
    <row r="45" spans="1:11" x14ac:dyDescent="0.25">
      <c r="A45" s="11"/>
      <c r="B45" s="12"/>
      <c r="C45" s="12"/>
      <c r="D45" s="12"/>
      <c r="E45" s="12"/>
      <c r="F45" s="12"/>
      <c r="G45" s="12"/>
      <c r="H45" s="12"/>
      <c r="I45" s="12"/>
      <c r="J45" s="12"/>
      <c r="K45" s="13"/>
    </row>
    <row r="46" spans="1:11" x14ac:dyDescent="0.25">
      <c r="A46" s="11"/>
      <c r="B46" s="12"/>
      <c r="C46" s="12"/>
      <c r="D46" s="12"/>
      <c r="E46" s="12"/>
      <c r="F46" s="12"/>
      <c r="G46" s="12"/>
      <c r="H46" s="12"/>
      <c r="I46" s="12"/>
      <c r="J46" s="12"/>
      <c r="K46" s="13"/>
    </row>
    <row r="47" spans="1:11" x14ac:dyDescent="0.25">
      <c r="A47" s="11"/>
      <c r="B47" s="12"/>
      <c r="C47" s="12"/>
      <c r="D47" s="12"/>
      <c r="E47" s="12"/>
      <c r="F47" s="12"/>
      <c r="G47" s="12"/>
      <c r="H47" s="12"/>
      <c r="I47" s="12"/>
      <c r="J47" s="12"/>
      <c r="K47" s="13"/>
    </row>
    <row r="48" spans="1:11" x14ac:dyDescent="0.25">
      <c r="A48" s="11"/>
      <c r="B48" s="12"/>
      <c r="C48" s="12"/>
      <c r="D48" s="12"/>
      <c r="E48" s="12"/>
      <c r="F48" s="12"/>
      <c r="G48" s="12"/>
      <c r="H48" s="12"/>
      <c r="I48" s="12"/>
      <c r="J48" s="12"/>
      <c r="K48" s="13"/>
    </row>
    <row r="49" spans="1:11" x14ac:dyDescent="0.25">
      <c r="A49" s="11"/>
      <c r="B49" s="12"/>
      <c r="C49" s="12"/>
      <c r="D49" s="12"/>
      <c r="E49" s="12"/>
      <c r="F49" s="12"/>
      <c r="G49" s="12"/>
      <c r="H49" s="12"/>
      <c r="I49" s="12"/>
      <c r="J49" s="12"/>
      <c r="K49" s="13"/>
    </row>
    <row r="50" spans="1:11" x14ac:dyDescent="0.25">
      <c r="A50" s="11"/>
      <c r="B50" s="12"/>
      <c r="C50" s="12"/>
      <c r="D50" s="12"/>
      <c r="E50" s="12"/>
      <c r="F50" s="12"/>
      <c r="G50" s="12"/>
      <c r="H50" s="12"/>
      <c r="I50" s="12"/>
      <c r="J50" s="12"/>
      <c r="K50" s="13"/>
    </row>
    <row r="51" spans="1:11" x14ac:dyDescent="0.25">
      <c r="A51" s="11"/>
      <c r="B51" s="12"/>
      <c r="C51" s="12"/>
      <c r="D51" s="12"/>
      <c r="E51" s="12"/>
      <c r="F51" s="12"/>
      <c r="G51" s="12"/>
      <c r="H51" s="12"/>
      <c r="I51" s="12"/>
      <c r="J51" s="12"/>
      <c r="K51" s="13"/>
    </row>
    <row r="52" spans="1:11" x14ac:dyDescent="0.25">
      <c r="A52" s="11"/>
      <c r="B52" s="12"/>
      <c r="C52" s="12"/>
      <c r="D52" s="12"/>
      <c r="E52" s="12"/>
      <c r="F52" s="12"/>
      <c r="G52" s="12"/>
      <c r="H52" s="12"/>
      <c r="I52" s="12"/>
      <c r="J52" s="12"/>
      <c r="K52" s="13"/>
    </row>
    <row r="53" spans="1:11" x14ac:dyDescent="0.25">
      <c r="A53" s="11"/>
      <c r="B53" s="12"/>
      <c r="C53" s="12"/>
      <c r="D53" s="12"/>
      <c r="E53" s="12"/>
      <c r="F53" s="12"/>
      <c r="G53" s="12"/>
      <c r="H53" s="12"/>
      <c r="I53" s="12"/>
      <c r="J53" s="12"/>
      <c r="K53" s="13"/>
    </row>
    <row r="54" spans="1:11" x14ac:dyDescent="0.25">
      <c r="A54" s="11"/>
      <c r="B54" s="12"/>
      <c r="C54" s="12"/>
      <c r="D54" s="12"/>
      <c r="E54" s="12"/>
      <c r="F54" s="12"/>
      <c r="G54" s="12"/>
      <c r="H54" s="12"/>
      <c r="I54" s="12"/>
      <c r="J54" s="12"/>
      <c r="K54" s="13"/>
    </row>
    <row r="55" spans="1:11" x14ac:dyDescent="0.25">
      <c r="A55" s="11"/>
      <c r="B55" s="12"/>
      <c r="C55" s="12"/>
      <c r="D55" s="12"/>
      <c r="E55" s="12"/>
      <c r="F55" s="12"/>
      <c r="G55" s="12"/>
      <c r="H55" s="12"/>
      <c r="I55" s="12"/>
      <c r="J55" s="12"/>
      <c r="K55" s="13"/>
    </row>
    <row r="56" spans="1:11" x14ac:dyDescent="0.25">
      <c r="A56" s="11"/>
      <c r="B56" s="12"/>
      <c r="C56" s="12"/>
      <c r="D56" s="12"/>
      <c r="E56" s="12"/>
      <c r="F56" s="12"/>
      <c r="G56" s="12"/>
      <c r="H56" s="12"/>
      <c r="I56" s="12"/>
      <c r="J56" s="12"/>
      <c r="K56" s="13"/>
    </row>
    <row r="57" spans="1:11" x14ac:dyDescent="0.25">
      <c r="A57" s="11"/>
      <c r="B57" s="12"/>
      <c r="C57" s="12"/>
      <c r="D57" s="12"/>
      <c r="E57" s="12"/>
      <c r="F57" s="12"/>
      <c r="G57" s="12"/>
      <c r="H57" s="12"/>
      <c r="I57" s="12"/>
      <c r="J57" s="12"/>
      <c r="K57" s="13"/>
    </row>
    <row r="58" spans="1:11" ht="15.75" thickBot="1" x14ac:dyDescent="0.3">
      <c r="A58" s="49"/>
      <c r="B58" s="24"/>
      <c r="C58" s="24"/>
      <c r="D58" s="24"/>
      <c r="E58" s="24"/>
      <c r="F58" s="24"/>
      <c r="G58" s="24"/>
      <c r="H58" s="24"/>
      <c r="I58" s="24"/>
      <c r="J58" s="24"/>
      <c r="K58" s="25"/>
    </row>
  </sheetData>
  <mergeCells count="23">
    <mergeCell ref="H22:J23"/>
    <mergeCell ref="A14:G14"/>
    <mergeCell ref="A21:F21"/>
    <mergeCell ref="H32:J33"/>
    <mergeCell ref="G15:G16"/>
    <mergeCell ref="A39:B39"/>
    <mergeCell ref="F22:F23"/>
    <mergeCell ref="A15:A16"/>
    <mergeCell ref="B15:B16"/>
    <mergeCell ref="C15:C16"/>
    <mergeCell ref="D15:D16"/>
    <mergeCell ref="E15:E16"/>
    <mergeCell ref="F15:F16"/>
    <mergeCell ref="A22:A23"/>
    <mergeCell ref="B22:B23"/>
    <mergeCell ref="C22:C23"/>
    <mergeCell ref="D22:D23"/>
    <mergeCell ref="E22:E23"/>
    <mergeCell ref="H7:J7"/>
    <mergeCell ref="B8:D8"/>
    <mergeCell ref="H8:J8"/>
    <mergeCell ref="B11:D11"/>
    <mergeCell ref="H9:J9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portrait" r:id="rId1"/>
  <ignoredErrors>
    <ignoredError sqref="C38" formulaRange="1"/>
    <ignoredError sqref="E3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tabSelected="1" view="pageBreakPreview" zoomScale="85" zoomScaleNormal="90" zoomScaleSheetLayoutView="85" workbookViewId="0">
      <selection activeCell="I37" sqref="I37"/>
    </sheetView>
  </sheetViews>
  <sheetFormatPr baseColWidth="10" defaultRowHeight="15" x14ac:dyDescent="0.25"/>
  <cols>
    <col min="1" max="1" width="14.5703125" bestFit="1" customWidth="1"/>
    <col min="2" max="2" width="11.42578125" customWidth="1"/>
    <col min="3" max="3" width="10.42578125" customWidth="1"/>
    <col min="4" max="4" width="10.5703125" customWidth="1"/>
    <col min="5" max="5" width="11" customWidth="1"/>
    <col min="6" max="6" width="12.7109375" customWidth="1"/>
    <col min="7" max="7" width="10.85546875" customWidth="1"/>
    <col min="8" max="8" width="10.42578125" customWidth="1"/>
    <col min="9" max="9" width="10.140625" customWidth="1"/>
    <col min="10" max="10" width="2.85546875" customWidth="1"/>
  </cols>
  <sheetData>
    <row r="1" spans="1:32" x14ac:dyDescent="0.25">
      <c r="A1" s="8"/>
      <c r="B1" s="9"/>
      <c r="C1" s="9"/>
      <c r="D1" s="9"/>
      <c r="E1" s="9"/>
      <c r="F1" s="9"/>
      <c r="G1" s="9"/>
      <c r="H1" s="9"/>
      <c r="I1" s="9"/>
      <c r="J1" s="10"/>
    </row>
    <row r="2" spans="1:32" x14ac:dyDescent="0.25">
      <c r="A2" s="11"/>
      <c r="B2" s="12"/>
      <c r="C2" s="12"/>
      <c r="D2" s="12"/>
      <c r="E2" s="12"/>
      <c r="F2" s="12"/>
      <c r="G2" s="12"/>
      <c r="H2" s="12"/>
      <c r="I2" s="12"/>
      <c r="J2" s="13"/>
    </row>
    <row r="3" spans="1:32" x14ac:dyDescent="0.25">
      <c r="A3" s="11"/>
      <c r="B3" s="12"/>
      <c r="C3" s="12"/>
      <c r="D3" s="12"/>
      <c r="E3" s="12"/>
      <c r="F3" s="12"/>
      <c r="G3" s="12"/>
      <c r="H3" s="12"/>
      <c r="I3" s="12"/>
      <c r="J3" s="13"/>
    </row>
    <row r="4" spans="1:32" x14ac:dyDescent="0.25">
      <c r="A4" s="11"/>
      <c r="B4" s="12"/>
      <c r="C4" s="12"/>
      <c r="D4" s="12"/>
      <c r="E4" s="12"/>
      <c r="F4" s="12"/>
      <c r="G4" s="12"/>
      <c r="H4" s="12"/>
      <c r="I4" s="12"/>
      <c r="J4" s="13"/>
    </row>
    <row r="5" spans="1:32" x14ac:dyDescent="0.25">
      <c r="A5" s="11"/>
      <c r="B5" s="12"/>
      <c r="C5" s="12"/>
      <c r="D5" s="12"/>
      <c r="E5" s="12"/>
      <c r="F5" s="12"/>
      <c r="G5" s="12"/>
      <c r="H5" s="12"/>
      <c r="I5" s="12"/>
      <c r="J5" s="13"/>
    </row>
    <row r="6" spans="1:32" ht="15.75" thickBot="1" x14ac:dyDescent="0.3">
      <c r="A6" s="11"/>
      <c r="B6" s="12"/>
      <c r="C6" s="12"/>
      <c r="D6" s="12"/>
      <c r="E6" s="12"/>
      <c r="F6" s="12"/>
      <c r="G6" s="12"/>
      <c r="H6" s="12"/>
      <c r="I6" s="12"/>
      <c r="J6" s="13"/>
      <c r="AF6" s="2"/>
    </row>
    <row r="7" spans="1:32" x14ac:dyDescent="0.25">
      <c r="A7" s="14" t="s">
        <v>0</v>
      </c>
      <c r="B7" s="103" t="str">
        <f>GRANULOMETRÍA!B7</f>
        <v xml:space="preserve">PUENTE ENTRONQUE MOLINITO </v>
      </c>
      <c r="C7" s="103"/>
      <c r="D7" s="103"/>
      <c r="E7" s="50"/>
      <c r="F7" s="15" t="s">
        <v>24</v>
      </c>
      <c r="G7" s="71" t="s">
        <v>25</v>
      </c>
      <c r="H7" s="71"/>
      <c r="I7" s="72"/>
      <c r="J7" s="13"/>
      <c r="L7" s="2"/>
      <c r="M7" s="2"/>
      <c r="N7" s="2"/>
      <c r="AF7" s="2"/>
    </row>
    <row r="8" spans="1:32" x14ac:dyDescent="0.25">
      <c r="A8" s="16" t="s">
        <v>1</v>
      </c>
      <c r="B8" s="73" t="str">
        <f>GRANULOMETRÍA!B8</f>
        <v>KM 28+980</v>
      </c>
      <c r="C8" s="73"/>
      <c r="D8" s="73"/>
      <c r="E8" s="21"/>
      <c r="F8" s="17" t="s">
        <v>5</v>
      </c>
      <c r="G8" s="74">
        <f>GRANULOMETRÍA!H8</f>
        <v>43074</v>
      </c>
      <c r="H8" s="75"/>
      <c r="I8" s="76"/>
      <c r="J8" s="13"/>
      <c r="L8" s="2"/>
      <c r="M8" s="2"/>
      <c r="N8" s="2"/>
      <c r="AF8" s="2"/>
    </row>
    <row r="9" spans="1:32" x14ac:dyDescent="0.25">
      <c r="A9" s="16" t="s">
        <v>66</v>
      </c>
      <c r="B9" s="18">
        <f>GRANULOMETRÍA!B9</f>
        <v>1</v>
      </c>
      <c r="C9" s="51" t="s">
        <v>2</v>
      </c>
      <c r="D9" s="18">
        <f>GRANULOMETRÍA!D9</f>
        <v>17</v>
      </c>
      <c r="E9" s="21"/>
      <c r="F9" s="17" t="s">
        <v>6</v>
      </c>
      <c r="G9" s="78" t="str">
        <f>GRANULOMETRÍA!H9</f>
        <v>JARC</v>
      </c>
      <c r="H9" s="78"/>
      <c r="I9" s="79"/>
      <c r="J9" s="13"/>
      <c r="L9" s="2"/>
      <c r="M9" s="2"/>
      <c r="N9" s="2"/>
      <c r="AD9" s="5"/>
      <c r="AE9" s="6"/>
      <c r="AF9" s="2"/>
    </row>
    <row r="10" spans="1:32" x14ac:dyDescent="0.25">
      <c r="A10" s="16" t="s">
        <v>3</v>
      </c>
      <c r="B10" s="19">
        <f>GRANULOMETRÍA!B10</f>
        <v>1</v>
      </c>
      <c r="C10" s="51" t="s">
        <v>4</v>
      </c>
      <c r="D10" s="52" t="str">
        <f>GRANULOMETRÍA!D10</f>
        <v>9.50 - 10.10 m</v>
      </c>
      <c r="E10" s="21"/>
      <c r="F10" s="21"/>
      <c r="G10" s="21"/>
      <c r="H10" s="21"/>
      <c r="I10" s="53"/>
      <c r="J10" s="53"/>
      <c r="L10" s="2"/>
      <c r="M10" s="2"/>
      <c r="N10" s="2"/>
      <c r="AD10" s="7"/>
      <c r="AE10" s="7"/>
      <c r="AF10" s="2"/>
    </row>
    <row r="11" spans="1:32" ht="15" customHeight="1" thickBot="1" x14ac:dyDescent="0.3">
      <c r="A11" s="22"/>
      <c r="B11" s="77"/>
      <c r="C11" s="77"/>
      <c r="D11" s="77"/>
      <c r="E11" s="23"/>
      <c r="F11" s="24"/>
      <c r="G11" s="24"/>
      <c r="H11" s="23"/>
      <c r="I11" s="54"/>
      <c r="J11" s="53"/>
      <c r="L11" s="2"/>
      <c r="M11" s="2"/>
      <c r="N11" s="2"/>
      <c r="AD11" s="98" t="s">
        <v>18</v>
      </c>
      <c r="AE11" s="98"/>
      <c r="AF11" s="2"/>
    </row>
    <row r="12" spans="1:32" ht="15" customHeight="1" x14ac:dyDescent="0.25">
      <c r="A12" s="11"/>
      <c r="B12" s="12"/>
      <c r="C12" s="55"/>
      <c r="D12" s="12"/>
      <c r="E12" s="48"/>
      <c r="F12" s="48"/>
      <c r="G12" s="12"/>
      <c r="H12" s="12"/>
      <c r="I12" s="12"/>
      <c r="J12" s="13"/>
      <c r="M12" s="100" t="s">
        <v>17</v>
      </c>
      <c r="N12" s="100"/>
      <c r="AD12" s="5">
        <v>20</v>
      </c>
      <c r="AE12" s="5">
        <f>0.73*(AD12-20)</f>
        <v>0</v>
      </c>
      <c r="AF12" s="2"/>
    </row>
    <row r="13" spans="1:32" ht="15" customHeight="1" x14ac:dyDescent="0.25">
      <c r="A13" s="11"/>
      <c r="B13" s="12"/>
      <c r="C13" s="55"/>
      <c r="D13" s="12"/>
      <c r="E13" s="56"/>
      <c r="F13" s="56"/>
      <c r="G13" s="12"/>
      <c r="H13" s="12"/>
      <c r="I13" s="12"/>
      <c r="J13" s="13"/>
      <c r="M13" s="3" t="s">
        <v>15</v>
      </c>
      <c r="N13" s="4">
        <v>-8.0719999999999992</v>
      </c>
      <c r="AD13" s="5">
        <v>100</v>
      </c>
      <c r="AE13" s="5">
        <f>0.73*(AD13-20)</f>
        <v>58.4</v>
      </c>
      <c r="AF13" s="2"/>
    </row>
    <row r="14" spans="1:32" ht="15" customHeight="1" x14ac:dyDescent="0.25">
      <c r="A14" s="11"/>
      <c r="B14" s="12"/>
      <c r="C14" s="55"/>
      <c r="D14" s="56"/>
      <c r="E14" s="56"/>
      <c r="F14" s="56"/>
      <c r="G14" s="12"/>
      <c r="H14" s="12"/>
      <c r="I14" s="12"/>
      <c r="J14" s="13"/>
      <c r="M14" s="3" t="s">
        <v>16</v>
      </c>
      <c r="N14" s="4">
        <v>52.649000000000001</v>
      </c>
      <c r="AD14" s="5"/>
      <c r="AE14" s="5"/>
      <c r="AF14" s="2"/>
    </row>
    <row r="15" spans="1:32" ht="15" customHeight="1" x14ac:dyDescent="0.25">
      <c r="A15" s="11"/>
      <c r="B15" s="55"/>
      <c r="C15" s="55"/>
      <c r="D15" s="60"/>
      <c r="E15" s="63"/>
      <c r="F15" s="12"/>
      <c r="G15" s="12"/>
      <c r="H15" s="12"/>
      <c r="I15" s="12"/>
      <c r="J15" s="13"/>
      <c r="AD15" s="99" t="s">
        <v>19</v>
      </c>
      <c r="AE15" s="99"/>
      <c r="AF15" s="2"/>
    </row>
    <row r="16" spans="1:32" x14ac:dyDescent="0.25">
      <c r="A16" s="11"/>
      <c r="B16" s="55"/>
      <c r="C16" s="55"/>
      <c r="D16" s="55"/>
      <c r="E16" s="12"/>
      <c r="F16" s="12"/>
      <c r="G16" s="12"/>
      <c r="H16" s="12"/>
      <c r="I16" s="12"/>
      <c r="J16" s="13"/>
      <c r="AD16" s="5">
        <v>50</v>
      </c>
      <c r="AE16" s="5">
        <v>0</v>
      </c>
      <c r="AF16" s="2"/>
    </row>
    <row r="17" spans="1:32" x14ac:dyDescent="0.25">
      <c r="A17" s="11"/>
      <c r="B17" s="55"/>
      <c r="C17" s="55"/>
      <c r="D17" s="55"/>
      <c r="E17" s="12"/>
      <c r="F17" s="12"/>
      <c r="G17" s="12"/>
      <c r="H17" s="12"/>
      <c r="I17" s="12"/>
      <c r="J17" s="13"/>
      <c r="AD17" s="5">
        <v>50</v>
      </c>
      <c r="AE17" s="5">
        <v>60</v>
      </c>
      <c r="AF17" s="2"/>
    </row>
    <row r="18" spans="1:32" x14ac:dyDescent="0.25">
      <c r="A18" s="11"/>
      <c r="B18" s="55"/>
      <c r="C18" s="55"/>
      <c r="D18" s="55"/>
      <c r="E18" s="12"/>
      <c r="F18" s="12"/>
      <c r="G18" s="12"/>
      <c r="H18" s="12"/>
      <c r="I18" s="12"/>
      <c r="J18" s="13"/>
      <c r="AD18" s="7"/>
      <c r="AE18" s="7"/>
      <c r="AF18" s="2"/>
    </row>
    <row r="19" spans="1:32" x14ac:dyDescent="0.25">
      <c r="A19" s="11"/>
      <c r="B19" s="55"/>
      <c r="C19" s="55"/>
      <c r="D19" s="55"/>
      <c r="E19" s="12"/>
      <c r="F19" s="12"/>
      <c r="G19" s="12"/>
      <c r="H19" s="12"/>
      <c r="I19" s="12"/>
      <c r="J19" s="13"/>
      <c r="AD19" s="99" t="s">
        <v>20</v>
      </c>
      <c r="AE19" s="99"/>
      <c r="AF19" s="2"/>
    </row>
    <row r="20" spans="1:32" x14ac:dyDescent="0.25">
      <c r="A20" s="11"/>
      <c r="B20" s="55"/>
      <c r="C20" s="55"/>
      <c r="D20" s="55"/>
      <c r="E20" s="12"/>
      <c r="F20" s="12"/>
      <c r="G20" s="12"/>
      <c r="H20" s="12"/>
      <c r="I20" s="12"/>
      <c r="J20" s="13"/>
      <c r="AD20" s="5">
        <v>7</v>
      </c>
      <c r="AE20" s="5">
        <v>0</v>
      </c>
      <c r="AF20" s="2"/>
    </row>
    <row r="21" spans="1:32" x14ac:dyDescent="0.25">
      <c r="A21" s="11"/>
      <c r="B21" s="55"/>
      <c r="C21" s="55"/>
      <c r="D21" s="55"/>
      <c r="E21" s="12"/>
      <c r="F21" s="12"/>
      <c r="G21" s="12"/>
      <c r="H21" s="12"/>
      <c r="I21" s="12"/>
      <c r="J21" s="13"/>
      <c r="AD21" s="5">
        <v>7</v>
      </c>
      <c r="AE21" s="5">
        <v>29</v>
      </c>
      <c r="AF21" s="2"/>
    </row>
    <row r="22" spans="1:32" x14ac:dyDescent="0.25">
      <c r="A22" s="11"/>
      <c r="B22" s="55"/>
      <c r="C22" s="55"/>
      <c r="D22" s="55"/>
      <c r="E22" s="12"/>
      <c r="F22" s="12"/>
      <c r="G22" s="12"/>
      <c r="H22" s="12"/>
      <c r="I22" s="12"/>
      <c r="J22" s="13"/>
      <c r="AD22" s="5"/>
      <c r="AE22" s="5"/>
      <c r="AF22" s="2"/>
    </row>
    <row r="23" spans="1:32" x14ac:dyDescent="0.25">
      <c r="A23" s="11"/>
      <c r="B23" s="55"/>
      <c r="C23" s="55"/>
      <c r="D23" s="55"/>
      <c r="E23" s="12"/>
      <c r="F23" s="12"/>
      <c r="G23" s="12"/>
      <c r="H23" s="12"/>
      <c r="I23" s="12"/>
      <c r="J23" s="13"/>
      <c r="AD23" s="7"/>
      <c r="AE23" s="7"/>
      <c r="AF23" s="2"/>
    </row>
    <row r="24" spans="1:32" x14ac:dyDescent="0.25">
      <c r="A24" s="11"/>
      <c r="B24" s="12"/>
      <c r="C24" s="12"/>
      <c r="D24" s="12"/>
      <c r="E24" s="12"/>
      <c r="F24" s="12"/>
      <c r="G24" s="12"/>
      <c r="H24" s="12"/>
      <c r="I24" s="12"/>
      <c r="J24" s="13"/>
      <c r="AD24" s="5"/>
      <c r="AE24" s="5"/>
      <c r="AF24" s="2"/>
    </row>
    <row r="25" spans="1:32" x14ac:dyDescent="0.25">
      <c r="A25" s="11"/>
      <c r="B25" s="12"/>
      <c r="C25" s="12"/>
      <c r="D25" s="12"/>
      <c r="E25" s="12"/>
      <c r="F25" s="12"/>
      <c r="G25" s="12"/>
      <c r="H25" s="12"/>
      <c r="I25" s="12"/>
      <c r="J25" s="13"/>
      <c r="AD25" s="98" t="s">
        <v>21</v>
      </c>
      <c r="AE25" s="98"/>
      <c r="AF25" s="2"/>
    </row>
    <row r="26" spans="1:32" x14ac:dyDescent="0.25">
      <c r="A26" s="11"/>
      <c r="B26" s="12"/>
      <c r="C26" s="12"/>
      <c r="D26" s="12"/>
      <c r="E26" s="12"/>
      <c r="F26" s="12"/>
      <c r="G26" s="12"/>
      <c r="H26" s="12"/>
      <c r="I26" s="12"/>
      <c r="J26" s="13"/>
      <c r="AD26" s="5">
        <v>4</v>
      </c>
      <c r="AE26" s="5">
        <v>0</v>
      </c>
      <c r="AF26" s="2"/>
    </row>
    <row r="27" spans="1:32" x14ac:dyDescent="0.25">
      <c r="A27" s="11"/>
      <c r="B27" s="12"/>
      <c r="C27" s="12"/>
      <c r="D27" s="12"/>
      <c r="E27" s="12"/>
      <c r="F27" s="12"/>
      <c r="G27" s="12"/>
      <c r="H27" s="12"/>
      <c r="I27" s="12"/>
      <c r="J27" s="13"/>
      <c r="AD27" s="5">
        <v>4</v>
      </c>
      <c r="AE27" s="5">
        <v>26</v>
      </c>
      <c r="AF27" s="2"/>
    </row>
    <row r="28" spans="1:32" x14ac:dyDescent="0.25">
      <c r="A28" s="11"/>
      <c r="B28" s="12"/>
      <c r="C28" s="12"/>
      <c r="D28" s="12"/>
      <c r="E28" s="12"/>
      <c r="F28" s="12"/>
      <c r="G28" s="12"/>
      <c r="H28" s="12"/>
      <c r="I28" s="12"/>
      <c r="J28" s="13"/>
      <c r="AD28" s="7"/>
      <c r="AE28" s="7"/>
      <c r="AF28" s="2"/>
    </row>
    <row r="29" spans="1:32" x14ac:dyDescent="0.25">
      <c r="A29" s="11"/>
      <c r="B29" s="12"/>
      <c r="C29" s="12"/>
      <c r="D29" s="12"/>
      <c r="E29" s="12"/>
      <c r="F29" s="12"/>
      <c r="G29" s="12"/>
      <c r="H29" s="12"/>
      <c r="I29" s="12"/>
      <c r="J29" s="13"/>
      <c r="AD29" s="2"/>
      <c r="AE29" s="2"/>
      <c r="AF29" s="2"/>
    </row>
    <row r="30" spans="1:32" ht="18" x14ac:dyDescent="0.25">
      <c r="A30" s="64" t="s">
        <v>26</v>
      </c>
      <c r="B30" s="65">
        <f>(N13*LN(25))+N14</f>
        <v>26.666234341663888</v>
      </c>
      <c r="C30" s="12"/>
      <c r="D30" s="12"/>
      <c r="E30" s="12"/>
      <c r="F30" s="101" t="s">
        <v>28</v>
      </c>
      <c r="G30" s="101"/>
      <c r="H30" s="101"/>
      <c r="I30" s="12"/>
      <c r="J30" s="13"/>
    </row>
    <row r="31" spans="1:32" x14ac:dyDescent="0.25">
      <c r="A31" s="66" t="s">
        <v>27</v>
      </c>
      <c r="B31" s="65">
        <f>G45</f>
        <v>22.911392405063157</v>
      </c>
      <c r="C31" s="12"/>
      <c r="D31" s="12"/>
      <c r="E31" s="12"/>
      <c r="F31" s="88" t="s">
        <v>71</v>
      </c>
      <c r="G31" s="102"/>
      <c r="H31" s="102"/>
      <c r="I31" s="12"/>
      <c r="J31" s="13"/>
    </row>
    <row r="32" spans="1:32" x14ac:dyDescent="0.25">
      <c r="A32" s="66" t="s">
        <v>22</v>
      </c>
      <c r="B32" s="65">
        <f>B30-B31</f>
        <v>3.7548419366007302</v>
      </c>
      <c r="C32" s="12"/>
      <c r="D32" s="12"/>
      <c r="E32" s="12"/>
      <c r="F32" s="102"/>
      <c r="G32" s="102"/>
      <c r="H32" s="102"/>
      <c r="I32" s="12"/>
      <c r="J32" s="13"/>
    </row>
    <row r="33" spans="1:10" x14ac:dyDescent="0.25">
      <c r="A33" s="11"/>
      <c r="B33" s="12"/>
      <c r="C33" s="12"/>
      <c r="D33" s="12"/>
      <c r="E33" s="12"/>
      <c r="F33" s="12"/>
      <c r="G33" s="12"/>
      <c r="H33" s="12"/>
      <c r="I33" s="12"/>
      <c r="J33" s="13"/>
    </row>
    <row r="34" spans="1:10" x14ac:dyDescent="0.25">
      <c r="A34" s="90" t="s">
        <v>64</v>
      </c>
      <c r="B34" s="91"/>
      <c r="C34" s="91"/>
      <c r="D34" s="91"/>
      <c r="E34" s="91"/>
      <c r="F34" s="91"/>
      <c r="G34" s="91"/>
      <c r="H34" s="91"/>
      <c r="I34" s="12"/>
      <c r="J34" s="13"/>
    </row>
    <row r="35" spans="1:10" ht="21.95" customHeight="1" x14ac:dyDescent="0.25">
      <c r="A35" s="87" t="s">
        <v>7</v>
      </c>
      <c r="B35" s="86" t="s">
        <v>11</v>
      </c>
      <c r="C35" s="86" t="s">
        <v>23</v>
      </c>
      <c r="D35" s="82" t="s">
        <v>8</v>
      </c>
      <c r="E35" s="86" t="s">
        <v>9</v>
      </c>
      <c r="F35" s="86" t="s">
        <v>12</v>
      </c>
      <c r="G35" s="86" t="s">
        <v>13</v>
      </c>
      <c r="H35" s="82" t="s">
        <v>14</v>
      </c>
      <c r="I35" s="12"/>
      <c r="J35" s="13"/>
    </row>
    <row r="36" spans="1:10" ht="21.95" customHeight="1" x14ac:dyDescent="0.25">
      <c r="A36" s="87"/>
      <c r="B36" s="86"/>
      <c r="C36" s="86"/>
      <c r="D36" s="83"/>
      <c r="E36" s="86"/>
      <c r="F36" s="86"/>
      <c r="G36" s="86"/>
      <c r="H36" s="83"/>
      <c r="I36" s="12"/>
      <c r="J36" s="13"/>
    </row>
    <row r="37" spans="1:10" x14ac:dyDescent="0.25">
      <c r="A37" s="67">
        <v>31</v>
      </c>
      <c r="B37" s="57">
        <v>1</v>
      </c>
      <c r="C37" s="58">
        <v>11.430999999999999</v>
      </c>
      <c r="D37" s="58">
        <v>15.183</v>
      </c>
      <c r="E37" s="58">
        <v>14.433999999999999</v>
      </c>
      <c r="F37" s="57">
        <f>D37-E37</f>
        <v>0.74900000000000055</v>
      </c>
      <c r="G37" s="58">
        <f>E37-C37</f>
        <v>3.0030000000000001</v>
      </c>
      <c r="H37" s="59">
        <f>(F37/G37)*100</f>
        <v>24.94172494172496</v>
      </c>
      <c r="I37" s="12"/>
      <c r="J37" s="13"/>
    </row>
    <row r="38" spans="1:10" x14ac:dyDescent="0.25">
      <c r="A38" s="67">
        <v>28</v>
      </c>
      <c r="B38" s="57">
        <v>2</v>
      </c>
      <c r="C38" s="58">
        <v>9.8919999999999995</v>
      </c>
      <c r="D38" s="58">
        <v>13.728999999999999</v>
      </c>
      <c r="E38" s="58">
        <v>12.946999999999999</v>
      </c>
      <c r="F38" s="58">
        <f t="shared" ref="F38:F40" si="0">D38-E38</f>
        <v>0.78200000000000003</v>
      </c>
      <c r="G38" s="58">
        <f t="shared" ref="G38:G40" si="1">E38-C38</f>
        <v>3.0549999999999997</v>
      </c>
      <c r="H38" s="59">
        <f t="shared" ref="H38:H40" si="2">(F38/G38)*100</f>
        <v>25.597381342062199</v>
      </c>
      <c r="I38" s="12"/>
      <c r="J38" s="13"/>
    </row>
    <row r="39" spans="1:10" x14ac:dyDescent="0.25">
      <c r="A39" s="67">
        <v>23</v>
      </c>
      <c r="B39" s="57">
        <v>3</v>
      </c>
      <c r="C39" s="58">
        <v>10.692</v>
      </c>
      <c r="D39" s="58">
        <v>14.151999999999999</v>
      </c>
      <c r="E39" s="58">
        <v>13.401999999999999</v>
      </c>
      <c r="F39" s="57">
        <f t="shared" si="0"/>
        <v>0.75</v>
      </c>
      <c r="G39" s="58">
        <f t="shared" si="1"/>
        <v>2.7099999999999991</v>
      </c>
      <c r="H39" s="59">
        <f t="shared" si="2"/>
        <v>27.675276752767537</v>
      </c>
      <c r="I39" s="12"/>
      <c r="J39" s="13"/>
    </row>
    <row r="40" spans="1:10" x14ac:dyDescent="0.25">
      <c r="A40" s="67">
        <v>20</v>
      </c>
      <c r="B40" s="57">
        <v>4</v>
      </c>
      <c r="C40" s="58">
        <v>10.211</v>
      </c>
      <c r="D40" s="58">
        <v>14.353</v>
      </c>
      <c r="E40" s="58">
        <v>13.44</v>
      </c>
      <c r="F40" s="57">
        <f t="shared" si="0"/>
        <v>0.91300000000000026</v>
      </c>
      <c r="G40" s="58">
        <f t="shared" si="1"/>
        <v>3.2289999999999992</v>
      </c>
      <c r="H40" s="59">
        <f t="shared" si="2"/>
        <v>28.275007742335102</v>
      </c>
      <c r="I40" s="12"/>
      <c r="J40" s="13"/>
    </row>
    <row r="41" spans="1:10" x14ac:dyDescent="0.25">
      <c r="A41" s="68"/>
      <c r="B41" s="60"/>
      <c r="C41" s="60"/>
      <c r="D41" s="61"/>
      <c r="E41" s="61"/>
      <c r="F41" s="61"/>
      <c r="G41" s="60"/>
      <c r="H41" s="61"/>
      <c r="I41" s="12"/>
      <c r="J41" s="13"/>
    </row>
    <row r="42" spans="1:10" x14ac:dyDescent="0.25">
      <c r="A42" s="90" t="s">
        <v>65</v>
      </c>
      <c r="B42" s="91"/>
      <c r="C42" s="91"/>
      <c r="D42" s="91"/>
      <c r="E42" s="91"/>
      <c r="F42" s="91"/>
      <c r="G42" s="91"/>
      <c r="H42" s="21"/>
      <c r="I42" s="12"/>
      <c r="J42" s="13"/>
    </row>
    <row r="43" spans="1:10" ht="21.95" customHeight="1" x14ac:dyDescent="0.25">
      <c r="A43" s="84" t="s">
        <v>11</v>
      </c>
      <c r="B43" s="82" t="s">
        <v>10</v>
      </c>
      <c r="C43" s="82" t="s">
        <v>8</v>
      </c>
      <c r="D43" s="82" t="s">
        <v>9</v>
      </c>
      <c r="E43" s="86" t="s">
        <v>12</v>
      </c>
      <c r="F43" s="86" t="s">
        <v>13</v>
      </c>
      <c r="G43" s="82" t="s">
        <v>14</v>
      </c>
      <c r="H43" s="12"/>
      <c r="I43" s="12"/>
      <c r="J43" s="13"/>
    </row>
    <row r="44" spans="1:10" ht="21.95" customHeight="1" x14ac:dyDescent="0.25">
      <c r="A44" s="85"/>
      <c r="B44" s="83"/>
      <c r="C44" s="83"/>
      <c r="D44" s="83"/>
      <c r="E44" s="86"/>
      <c r="F44" s="86"/>
      <c r="G44" s="83"/>
      <c r="H44" s="12"/>
      <c r="I44" s="12"/>
      <c r="J44" s="13"/>
    </row>
    <row r="45" spans="1:10" x14ac:dyDescent="0.25">
      <c r="A45" s="69">
        <v>1</v>
      </c>
      <c r="B45" s="62">
        <v>9.1319999999999997</v>
      </c>
      <c r="C45" s="62">
        <v>10.103</v>
      </c>
      <c r="D45" s="62">
        <v>9.9220000000000006</v>
      </c>
      <c r="E45" s="62">
        <f>C45-D45</f>
        <v>0.18099999999999916</v>
      </c>
      <c r="F45" s="62">
        <f>D45-B45</f>
        <v>0.79000000000000092</v>
      </c>
      <c r="G45" s="27">
        <f>(E45/F45)*100</f>
        <v>22.911392405063157</v>
      </c>
      <c r="H45" s="12"/>
      <c r="I45" s="12"/>
      <c r="J45" s="13"/>
    </row>
    <row r="46" spans="1:10" x14ac:dyDescent="0.25">
      <c r="A46" s="11"/>
      <c r="B46" s="21"/>
      <c r="C46" s="21"/>
      <c r="D46" s="21"/>
      <c r="E46" s="21"/>
      <c r="F46" s="21"/>
      <c r="G46" s="21"/>
      <c r="H46" s="21"/>
      <c r="I46" s="12"/>
      <c r="J46" s="13"/>
    </row>
    <row r="47" spans="1:10" ht="15.75" thickBot="1" x14ac:dyDescent="0.3">
      <c r="A47" s="49"/>
      <c r="B47" s="24"/>
      <c r="C47" s="24"/>
      <c r="D47" s="24"/>
      <c r="E47" s="24"/>
      <c r="F47" s="24"/>
      <c r="G47" s="24"/>
      <c r="H47" s="24"/>
      <c r="I47" s="24"/>
      <c r="J47" s="25"/>
    </row>
  </sheetData>
  <mergeCells count="30">
    <mergeCell ref="F30:H30"/>
    <mergeCell ref="F31:H32"/>
    <mergeCell ref="A34:H34"/>
    <mergeCell ref="B7:D7"/>
    <mergeCell ref="B8:D8"/>
    <mergeCell ref="B11:D11"/>
    <mergeCell ref="G8:I8"/>
    <mergeCell ref="G7:I7"/>
    <mergeCell ref="G9:I9"/>
    <mergeCell ref="G35:G36"/>
    <mergeCell ref="H35:H36"/>
    <mergeCell ref="A43:A44"/>
    <mergeCell ref="B43:B44"/>
    <mergeCell ref="C43:C44"/>
    <mergeCell ref="D43:D44"/>
    <mergeCell ref="E43:E44"/>
    <mergeCell ref="F43:F44"/>
    <mergeCell ref="G43:G44"/>
    <mergeCell ref="A35:A36"/>
    <mergeCell ref="B35:B36"/>
    <mergeCell ref="C35:C36"/>
    <mergeCell ref="D35:D36"/>
    <mergeCell ref="E35:E36"/>
    <mergeCell ref="F35:F36"/>
    <mergeCell ref="A42:G42"/>
    <mergeCell ref="AD25:AE25"/>
    <mergeCell ref="AD19:AE19"/>
    <mergeCell ref="M12:N12"/>
    <mergeCell ref="AD11:AE11"/>
    <mergeCell ref="AD15:AE15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GRANULOMETRÍA</vt:lpstr>
      <vt:lpstr>CLASIFICACIÓN</vt:lpstr>
      <vt:lpstr>Hoja3</vt:lpstr>
      <vt:lpstr>CLASIFICACIÓN!Área_de_impresión</vt:lpstr>
      <vt:lpstr>GRANULOMETRÍA!Área_de_impresión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Freu</dc:creator>
  <cp:lastModifiedBy>Lupe</cp:lastModifiedBy>
  <cp:lastPrinted>2018-05-30T14:34:33Z</cp:lastPrinted>
  <dcterms:created xsi:type="dcterms:W3CDTF">2017-11-30T15:56:40Z</dcterms:created>
  <dcterms:modified xsi:type="dcterms:W3CDTF">2018-05-30T15:06:05Z</dcterms:modified>
</cp:coreProperties>
</file>