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COLTLAX\"/>
    </mc:Choice>
  </mc:AlternateContent>
  <xr:revisionPtr revIDLastSave="0" documentId="10_ncr:8100000_{74C68D99-1474-47C7-84E3-4B6AC14BFC0D}" xr6:coauthVersionLast="32" xr6:coauthVersionMax="32" xr10:uidLastSave="{00000000-0000-0000-0000-000000000000}"/>
  <bookViews>
    <workbookView xWindow="0" yWindow="0" windowWidth="11325" windowHeight="4710" firstSheet="3" activeTab="11" xr2:uid="{00000000-000D-0000-FFFF-FFFF00000000}"/>
  </bookViews>
  <sheets>
    <sheet name="BALANZA (2)" sheetId="33" state="hidden" r:id="rId1"/>
    <sheet name="PRONOSTICO DE INGRESOS" sheetId="31" state="hidden" r:id="rId2"/>
    <sheet name="PRESUPUESTO DE EGRESOS" sheetId="32" state="hidden" r:id="rId3"/>
    <sheet name="FORMATO 1" sheetId="36" r:id="rId4"/>
    <sheet name="FORMATO 2" sheetId="38" r:id="rId5"/>
    <sheet name="FORMATO 3" sheetId="39" r:id="rId6"/>
    <sheet name="FORMATO 4" sheetId="41" r:id="rId7"/>
    <sheet name="FORMATO 5" sheetId="42" r:id="rId8"/>
    <sheet name="FORMATO 6A" sheetId="46" r:id="rId9"/>
    <sheet name="FORMATO 6B" sheetId="47" r:id="rId10"/>
    <sheet name="FORMATO 6C" sheetId="48" r:id="rId11"/>
    <sheet name="FORMATO 6D" sheetId="49" r:id="rId12"/>
  </sheets>
  <externalReferences>
    <externalReference r:id="rId13"/>
    <externalReference r:id="rId14"/>
  </externalReferences>
  <definedNames>
    <definedName name="_ftn1" localSheetId="0">'BALANZA (2)'!$A$745</definedName>
    <definedName name="_ftnref1" localSheetId="0">'BALANZA (2)'!$A$691</definedName>
    <definedName name="_xlnm.Print_Area" localSheetId="3">'FORMATO 1'!$B$2:$I$104</definedName>
    <definedName name="_xlnm.Print_Area" localSheetId="4">'FORMATO 2'!$B$2:$K$61</definedName>
    <definedName name="_xlnm.Print_Area" localSheetId="5">'FORMATO 3'!$B$2:$M$34</definedName>
    <definedName name="_xlnm.Print_Area" localSheetId="6">'FORMATO 4'!$B$1:$G$85</definedName>
    <definedName name="_xlnm.Print_Area" localSheetId="7">'FORMATO 5'!$B$1:$J$85</definedName>
    <definedName name="_xlnm.Print_Area" localSheetId="8">'FORMATO 6A'!$B$1:$I$167</definedName>
    <definedName name="_xlnm.Print_Area" localSheetId="9">'FORMATO 6B'!$B$1:$H$37</definedName>
    <definedName name="_xlnm.Print_Area" localSheetId="10">'FORMATO 6C'!$B$1:$I$90</definedName>
    <definedName name="_xlnm.Print_Area" localSheetId="11">'FORMATO 6D'!$B$1:$H$38</definedName>
    <definedName name="_xlnm.Print_Area" localSheetId="2">'PRESUPUESTO DE EGRESOS'!$A$1:$W$112</definedName>
    <definedName name="_xlnm.Print_Area" localSheetId="1">'PRONOSTICO DE INGRESOS'!$A$1:$S$30</definedName>
    <definedName name="comp">#REF!</definedName>
    <definedName name="CP" localSheetId="6">'[1]16'!$G$415</definedName>
    <definedName name="CP" localSheetId="7">'[1]16'!$G$415</definedName>
    <definedName name="CP">'[1]16'!$G$415</definedName>
    <definedName name="D" localSheetId="0">#REF!</definedName>
    <definedName name="D">#REF!</definedName>
    <definedName name="DE" localSheetId="6">'[2]16'!$G$415</definedName>
    <definedName name="DE" localSheetId="7">'[2]16'!$G$415</definedName>
    <definedName name="DE">'[2]16'!$G$415</definedName>
    <definedName name="e" localSheetId="0">#REF!</definedName>
    <definedName name="e">#REF!</definedName>
    <definedName name="enero" localSheetId="0">#REF!</definedName>
    <definedName name="enero">#REF!</definedName>
    <definedName name="FR" localSheetId="6">'[1]16'!$G$80</definedName>
    <definedName name="FR" localSheetId="7">'[1]16'!$G$80</definedName>
    <definedName name="FR">'[1]16'!$G$80</definedName>
    <definedName name="GC" localSheetId="6">'[1]16'!$G$348</definedName>
    <definedName name="GC" localSheetId="7">'[1]16'!$G$348</definedName>
    <definedName name="GC">'[1]16'!$G$348</definedName>
    <definedName name="MPIOS" localSheetId="0">#REF!</definedName>
    <definedName name="MPIOS">#REF!</definedName>
    <definedName name="MUNIC" localSheetId="0">#REF!</definedName>
    <definedName name="MUNIC">#REF!</definedName>
    <definedName name="PP" localSheetId="6">'[1]16'!$G$147</definedName>
    <definedName name="PP" localSheetId="7">'[1]16'!$G$147</definedName>
    <definedName name="PP">'[1]16'!$G$147</definedName>
    <definedName name="s" localSheetId="0">#REF!</definedName>
    <definedName name="s">#REF!</definedName>
    <definedName name="ss" localSheetId="0">#REF!</definedName>
    <definedName name="ss">#REF!</definedName>
    <definedName name="xx" localSheetId="0">#REF!</definedName>
    <definedName name="xx">#REF!</definedName>
  </definedNames>
  <calcPr calcId="162913"/>
</workbook>
</file>

<file path=xl/calcChain.xml><?xml version="1.0" encoding="utf-8"?>
<calcChain xmlns="http://schemas.openxmlformats.org/spreadsheetml/2006/main">
  <c r="J686" i="33" l="1"/>
  <c r="J591" i="33"/>
  <c r="J590" i="33"/>
  <c r="J537" i="33"/>
  <c r="J531" i="33"/>
  <c r="I316" i="33"/>
  <c r="H316" i="33"/>
  <c r="H315" i="33"/>
  <c r="I315" i="33"/>
  <c r="I313" i="33"/>
  <c r="H313" i="33"/>
  <c r="I312" i="33"/>
  <c r="H312" i="33"/>
  <c r="G257" i="33"/>
  <c r="I289" i="33"/>
  <c r="H289" i="33"/>
  <c r="I288" i="33"/>
  <c r="H288" i="33"/>
  <c r="I285" i="33"/>
  <c r="H285" i="33"/>
  <c r="H274" i="33"/>
  <c r="H275" i="33"/>
  <c r="I258" i="33"/>
  <c r="H258" i="33"/>
  <c r="I70" i="33"/>
  <c r="H70" i="33"/>
  <c r="H43" i="33"/>
  <c r="I59" i="33"/>
  <c r="H59" i="33"/>
  <c r="H45" i="33"/>
  <c r="I32" i="33"/>
  <c r="H31" i="33"/>
  <c r="H30" i="33"/>
  <c r="H11" i="33"/>
  <c r="I33" i="33"/>
  <c r="H33" i="33"/>
  <c r="H32" i="33"/>
  <c r="I31" i="33"/>
  <c r="I30" i="33"/>
  <c r="G7" i="33"/>
  <c r="G5" i="33" s="1"/>
  <c r="I29" i="33"/>
  <c r="H29" i="33"/>
  <c r="I28" i="33"/>
  <c r="H28" i="33"/>
  <c r="I26" i="33"/>
  <c r="H26" i="33"/>
  <c r="I24" i="33"/>
  <c r="I15" i="33"/>
  <c r="H15" i="33"/>
  <c r="I11" i="33"/>
  <c r="I9" i="33"/>
  <c r="H9" i="33"/>
  <c r="I8" i="33"/>
  <c r="H8" i="33"/>
  <c r="J527" i="33"/>
  <c r="J379" i="33"/>
  <c r="J378" i="33"/>
  <c r="J377" i="33"/>
  <c r="J376" i="33"/>
  <c r="G364" i="33"/>
  <c r="J30" i="33" l="1"/>
  <c r="J289" i="33"/>
  <c r="I257" i="33"/>
  <c r="J33" i="33"/>
  <c r="H257" i="33"/>
  <c r="J32" i="33"/>
  <c r="J31" i="33"/>
  <c r="J685" i="33"/>
  <c r="J684" i="33"/>
  <c r="J683" i="33"/>
  <c r="I682" i="33"/>
  <c r="I674" i="33" s="1"/>
  <c r="I652" i="33" s="1"/>
  <c r="H682" i="33"/>
  <c r="H674" i="33" s="1"/>
  <c r="H652" i="33" s="1"/>
  <c r="G682" i="33"/>
  <c r="G674" i="33" s="1"/>
  <c r="G652" i="33" s="1"/>
  <c r="J593" i="33"/>
  <c r="J589" i="33"/>
  <c r="I588" i="33"/>
  <c r="G588" i="33"/>
  <c r="J587" i="33"/>
  <c r="J586" i="33"/>
  <c r="J585" i="33"/>
  <c r="J584" i="33"/>
  <c r="I582" i="33"/>
  <c r="G582" i="33"/>
  <c r="J581" i="33"/>
  <c r="J580" i="33"/>
  <c r="J579" i="33"/>
  <c r="J578" i="33"/>
  <c r="J577" i="33"/>
  <c r="I575" i="33"/>
  <c r="G575" i="33"/>
  <c r="J574" i="33"/>
  <c r="J573" i="33" s="1"/>
  <c r="I573" i="33"/>
  <c r="G573" i="33"/>
  <c r="J572" i="33"/>
  <c r="J571" i="33"/>
  <c r="J570" i="33"/>
  <c r="J569" i="33"/>
  <c r="J568" i="33"/>
  <c r="I566" i="33"/>
  <c r="G566" i="33"/>
  <c r="J565" i="33"/>
  <c r="J564" i="33"/>
  <c r="J563" i="33"/>
  <c r="I561" i="33"/>
  <c r="G561" i="33"/>
  <c r="J560" i="33"/>
  <c r="J559" i="33"/>
  <c r="J558" i="33"/>
  <c r="J557" i="33"/>
  <c r="J556" i="33"/>
  <c r="J555" i="33"/>
  <c r="J554" i="33"/>
  <c r="J553" i="33"/>
  <c r="I552" i="33"/>
  <c r="G552" i="33"/>
  <c r="I550" i="33"/>
  <c r="G550" i="33"/>
  <c r="J549" i="33"/>
  <c r="J548" i="33"/>
  <c r="J547" i="33"/>
  <c r="J546" i="33"/>
  <c r="J545" i="33"/>
  <c r="J544" i="33"/>
  <c r="I542" i="33"/>
  <c r="G542" i="33"/>
  <c r="J540" i="33"/>
  <c r="J539" i="33"/>
  <c r="J538" i="33"/>
  <c r="I536" i="33"/>
  <c r="H536" i="33"/>
  <c r="G536" i="33"/>
  <c r="J535" i="33"/>
  <c r="J534" i="33" s="1"/>
  <c r="I534" i="33"/>
  <c r="H534" i="33"/>
  <c r="G534" i="33"/>
  <c r="J533" i="33"/>
  <c r="J532" i="33"/>
  <c r="I530" i="33"/>
  <c r="H530" i="33"/>
  <c r="G530" i="33"/>
  <c r="J529" i="33"/>
  <c r="J528" i="33" s="1"/>
  <c r="I528" i="33"/>
  <c r="G528" i="33"/>
  <c r="J526" i="33"/>
  <c r="I525" i="33"/>
  <c r="H525" i="33"/>
  <c r="G525" i="33"/>
  <c r="J524" i="33"/>
  <c r="J523" i="33"/>
  <c r="I521" i="33"/>
  <c r="G521" i="33"/>
  <c r="J520" i="33"/>
  <c r="J519" i="33"/>
  <c r="I517" i="33"/>
  <c r="G517" i="33"/>
  <c r="J516" i="33"/>
  <c r="J515" i="33"/>
  <c r="J514" i="33"/>
  <c r="J513" i="33"/>
  <c r="J512" i="33"/>
  <c r="I510" i="33"/>
  <c r="G510" i="33"/>
  <c r="J508" i="33"/>
  <c r="I506" i="33"/>
  <c r="H506" i="33"/>
  <c r="G506" i="33"/>
  <c r="J505" i="33"/>
  <c r="I503" i="33"/>
  <c r="G503" i="33"/>
  <c r="J502" i="33"/>
  <c r="J501" i="33"/>
  <c r="J500" i="33"/>
  <c r="I499" i="33"/>
  <c r="G499" i="33"/>
  <c r="I497" i="33"/>
  <c r="G497" i="33"/>
  <c r="J496" i="33"/>
  <c r="J495" i="33" s="1"/>
  <c r="I495" i="33"/>
  <c r="J463" i="33"/>
  <c r="J462" i="33"/>
  <c r="J461" i="33"/>
  <c r="H460" i="33"/>
  <c r="G460" i="33"/>
  <c r="J450" i="33"/>
  <c r="I448" i="33"/>
  <c r="I439" i="33" s="1"/>
  <c r="H448" i="33"/>
  <c r="H439" i="33" s="1"/>
  <c r="G448" i="33"/>
  <c r="G439" i="33" s="1"/>
  <c r="J438" i="33"/>
  <c r="J437" i="33"/>
  <c r="J435" i="33"/>
  <c r="H434" i="33"/>
  <c r="H430" i="33" s="1"/>
  <c r="G434" i="33"/>
  <c r="G430" i="33" s="1"/>
  <c r="J429" i="33"/>
  <c r="J428" i="33"/>
  <c r="J427" i="33"/>
  <c r="J426" i="33"/>
  <c r="J425" i="33"/>
  <c r="J424" i="33"/>
  <c r="J422" i="33"/>
  <c r="H421" i="33"/>
  <c r="H416" i="33" s="1"/>
  <c r="G421" i="33"/>
  <c r="G416" i="33" s="1"/>
  <c r="J396" i="33"/>
  <c r="J395" i="33"/>
  <c r="I394" i="33"/>
  <c r="I392" i="33" s="1"/>
  <c r="H394" i="33"/>
  <c r="H392" i="33" s="1"/>
  <c r="G394" i="33"/>
  <c r="G392" i="33" s="1"/>
  <c r="J375" i="33"/>
  <c r="J374" i="33"/>
  <c r="J373" i="33"/>
  <c r="J372" i="33"/>
  <c r="J371" i="33"/>
  <c r="J370" i="33"/>
  <c r="J369" i="33"/>
  <c r="J368" i="33"/>
  <c r="J367" i="33"/>
  <c r="J366" i="33"/>
  <c r="J365" i="33"/>
  <c r="K364" i="33"/>
  <c r="I364" i="33"/>
  <c r="I362" i="33" s="1"/>
  <c r="H364" i="33"/>
  <c r="H362" i="33" s="1"/>
  <c r="G362" i="33"/>
  <c r="J313" i="33"/>
  <c r="H310" i="33"/>
  <c r="H305" i="33" s="1"/>
  <c r="G310" i="33"/>
  <c r="G305" i="33" s="1"/>
  <c r="J288" i="33"/>
  <c r="J287" i="33"/>
  <c r="J282" i="33"/>
  <c r="J281" i="33"/>
  <c r="J280" i="33"/>
  <c r="J279" i="33"/>
  <c r="J278" i="33"/>
  <c r="J277" i="33"/>
  <c r="J276" i="33"/>
  <c r="J275" i="33"/>
  <c r="J274" i="33"/>
  <c r="J273" i="33"/>
  <c r="J272" i="33"/>
  <c r="J271" i="33"/>
  <c r="J270" i="33"/>
  <c r="J268" i="33"/>
  <c r="J266" i="33"/>
  <c r="J265" i="33"/>
  <c r="J262" i="33"/>
  <c r="J261" i="33"/>
  <c r="J260" i="33"/>
  <c r="J259" i="33"/>
  <c r="K257" i="33"/>
  <c r="G248" i="33"/>
  <c r="J235" i="33"/>
  <c r="J234" i="33" s="1"/>
  <c r="J228" i="33" s="1"/>
  <c r="I234" i="33"/>
  <c r="I228" i="33" s="1"/>
  <c r="H234" i="33"/>
  <c r="H228" i="33" s="1"/>
  <c r="G234" i="33"/>
  <c r="G228" i="33" s="1"/>
  <c r="J217" i="33"/>
  <c r="J216" i="33"/>
  <c r="J215" i="33"/>
  <c r="J214" i="33"/>
  <c r="J213" i="33"/>
  <c r="I212" i="33"/>
  <c r="I211" i="33" s="1"/>
  <c r="H212" i="33"/>
  <c r="H211" i="33" s="1"/>
  <c r="G212" i="33"/>
  <c r="G211" i="33" s="1"/>
  <c r="J208" i="33"/>
  <c r="J207" i="33"/>
  <c r="J206" i="33"/>
  <c r="J205" i="33"/>
  <c r="J204" i="33"/>
  <c r="J203" i="33"/>
  <c r="J202" i="33"/>
  <c r="J201" i="33"/>
  <c r="J200" i="33"/>
  <c r="J199" i="33"/>
  <c r="J198" i="33"/>
  <c r="J197" i="33"/>
  <c r="J196" i="33"/>
  <c r="J195" i="33"/>
  <c r="J194" i="33"/>
  <c r="J193" i="33"/>
  <c r="J192" i="33"/>
  <c r="J191" i="33"/>
  <c r="J190" i="33"/>
  <c r="J189" i="33"/>
  <c r="J188" i="33"/>
  <c r="J187" i="33"/>
  <c r="J186" i="33"/>
  <c r="J185" i="33"/>
  <c r="J184" i="33"/>
  <c r="J183" i="33"/>
  <c r="J182" i="33"/>
  <c r="J181" i="33"/>
  <c r="J180" i="33"/>
  <c r="J179" i="33"/>
  <c r="J178" i="33"/>
  <c r="J177" i="33"/>
  <c r="J176" i="33"/>
  <c r="J175" i="33"/>
  <c r="J174" i="33"/>
  <c r="J173" i="33"/>
  <c r="J172" i="33"/>
  <c r="J171" i="33"/>
  <c r="J170" i="33"/>
  <c r="J169" i="33"/>
  <c r="J168" i="33"/>
  <c r="J167" i="33"/>
  <c r="J166" i="33"/>
  <c r="J165" i="33"/>
  <c r="J164" i="33"/>
  <c r="J163" i="33"/>
  <c r="J162" i="33"/>
  <c r="J161" i="33"/>
  <c r="J160" i="33"/>
  <c r="J159" i="33"/>
  <c r="J158" i="33"/>
  <c r="J157" i="33"/>
  <c r="J156" i="33"/>
  <c r="J155" i="33"/>
  <c r="J154" i="33"/>
  <c r="J153" i="33"/>
  <c r="I152" i="33"/>
  <c r="H152" i="33"/>
  <c r="G152" i="33"/>
  <c r="J150" i="33"/>
  <c r="J149" i="33"/>
  <c r="J148" i="33"/>
  <c r="J147" i="33"/>
  <c r="J146" i="33"/>
  <c r="J145" i="33"/>
  <c r="J144" i="33"/>
  <c r="I143" i="33"/>
  <c r="H143" i="33"/>
  <c r="G143" i="33"/>
  <c r="J141" i="33"/>
  <c r="J140" i="33"/>
  <c r="J139" i="33"/>
  <c r="J138" i="33"/>
  <c r="G137" i="33"/>
  <c r="J137" i="33" s="1"/>
  <c r="J135" i="33"/>
  <c r="J134" i="33"/>
  <c r="J133" i="33"/>
  <c r="J132" i="33"/>
  <c r="J131" i="33"/>
  <c r="J130" i="33"/>
  <c r="J129" i="33"/>
  <c r="J128" i="33"/>
  <c r="J127" i="33"/>
  <c r="J126" i="33"/>
  <c r="J125" i="33"/>
  <c r="J124" i="33"/>
  <c r="J123" i="33"/>
  <c r="J122" i="33"/>
  <c r="J121" i="33"/>
  <c r="J120" i="33"/>
  <c r="J119" i="33"/>
  <c r="J118" i="33"/>
  <c r="J117" i="33"/>
  <c r="J116" i="33"/>
  <c r="I115" i="33"/>
  <c r="H115" i="33"/>
  <c r="G115" i="33"/>
  <c r="I109" i="33"/>
  <c r="I108" i="33" s="1"/>
  <c r="I107" i="33" s="1"/>
  <c r="I104" i="33" s="1"/>
  <c r="H109" i="33"/>
  <c r="H108" i="33" s="1"/>
  <c r="H107" i="33" s="1"/>
  <c r="H104" i="33" s="1"/>
  <c r="G107" i="33"/>
  <c r="G104" i="33" s="1"/>
  <c r="H69" i="33"/>
  <c r="G69" i="33"/>
  <c r="J65" i="33"/>
  <c r="J64" i="33"/>
  <c r="J63" i="33"/>
  <c r="J62" i="33"/>
  <c r="J61" i="33"/>
  <c r="J60" i="33"/>
  <c r="J58" i="33"/>
  <c r="J56" i="33"/>
  <c r="J55" i="33"/>
  <c r="J54" i="33"/>
  <c r="J53" i="33"/>
  <c r="J52" i="33"/>
  <c r="J51" i="33"/>
  <c r="J50" i="33"/>
  <c r="J49" i="33"/>
  <c r="J48" i="33"/>
  <c r="J47" i="33"/>
  <c r="J46" i="33"/>
  <c r="J45" i="33"/>
  <c r="J44" i="33"/>
  <c r="J43" i="33"/>
  <c r="G42" i="33"/>
  <c r="G39" i="33" s="1"/>
  <c r="J29" i="33"/>
  <c r="J27" i="33"/>
  <c r="J26" i="33"/>
  <c r="J24" i="33"/>
  <c r="J22" i="33"/>
  <c r="J21" i="33"/>
  <c r="J20" i="33"/>
  <c r="J19" i="33"/>
  <c r="J18" i="33"/>
  <c r="J17" i="33"/>
  <c r="J16" i="33"/>
  <c r="J12" i="33"/>
  <c r="J11" i="33"/>
  <c r="J10" i="33"/>
  <c r="H114" i="33" l="1"/>
  <c r="J460" i="33"/>
  <c r="I357" i="33"/>
  <c r="J394" i="33"/>
  <c r="J392" i="33" s="1"/>
  <c r="G357" i="33"/>
  <c r="J364" i="33"/>
  <c r="H398" i="33"/>
  <c r="H397" i="33" s="1"/>
  <c r="I114" i="33"/>
  <c r="I92" i="33" s="1"/>
  <c r="J525" i="33"/>
  <c r="J212" i="33"/>
  <c r="J211" i="33" s="1"/>
  <c r="G398" i="33"/>
  <c r="G397" i="33" s="1"/>
  <c r="J14" i="33"/>
  <c r="J23" i="33"/>
  <c r="J57" i="33"/>
  <c r="J285" i="33"/>
  <c r="J682" i="33"/>
  <c r="J674" i="33" s="1"/>
  <c r="J652" i="33" s="1"/>
  <c r="J115" i="33"/>
  <c r="J136" i="33"/>
  <c r="J9" i="33"/>
  <c r="J28" i="33"/>
  <c r="J143" i="33"/>
  <c r="J284" i="33"/>
  <c r="J499" i="33"/>
  <c r="H528" i="33"/>
  <c r="I42" i="33"/>
  <c r="H248" i="33"/>
  <c r="H247" i="33" s="1"/>
  <c r="H246" i="33" s="1"/>
  <c r="J286" i="33"/>
  <c r="J312" i="33"/>
  <c r="J314" i="33"/>
  <c r="J536" i="33"/>
  <c r="H573" i="33"/>
  <c r="I7" i="33"/>
  <c r="I5" i="33" s="1"/>
  <c r="G136" i="33"/>
  <c r="G114" i="33" s="1"/>
  <c r="G92" i="33" s="1"/>
  <c r="J258" i="33"/>
  <c r="J267" i="33"/>
  <c r="J315" i="33"/>
  <c r="I509" i="33"/>
  <c r="J530" i="33"/>
  <c r="J552" i="33"/>
  <c r="G247" i="33"/>
  <c r="G246" i="33" s="1"/>
  <c r="J316" i="33"/>
  <c r="J449" i="33"/>
  <c r="J448" i="33" s="1"/>
  <c r="J439" i="33" s="1"/>
  <c r="H495" i="33"/>
  <c r="G541" i="33"/>
  <c r="J13" i="33"/>
  <c r="J15" i="33"/>
  <c r="J269" i="33"/>
  <c r="J283" i="33"/>
  <c r="G494" i="33"/>
  <c r="H499" i="33"/>
  <c r="G509" i="33"/>
  <c r="I541" i="33"/>
  <c r="H92" i="33"/>
  <c r="J583" i="33"/>
  <c r="J582" i="33" s="1"/>
  <c r="H582" i="33"/>
  <c r="J8" i="33"/>
  <c r="H42" i="33"/>
  <c r="H39" i="33" s="1"/>
  <c r="K185" i="33"/>
  <c r="J264" i="33"/>
  <c r="I460" i="33"/>
  <c r="J551" i="33"/>
  <c r="J550" i="33" s="1"/>
  <c r="H550" i="33"/>
  <c r="J108" i="33"/>
  <c r="H7" i="33"/>
  <c r="H5" i="33" s="1"/>
  <c r="J59" i="33"/>
  <c r="J109" i="33"/>
  <c r="J263" i="33"/>
  <c r="I248" i="33"/>
  <c r="J311" i="33"/>
  <c r="I310" i="33"/>
  <c r="I305" i="33" s="1"/>
  <c r="H497" i="33"/>
  <c r="J498" i="33"/>
  <c r="J497" i="33" s="1"/>
  <c r="H521" i="33"/>
  <c r="J522" i="33"/>
  <c r="J521" i="33" s="1"/>
  <c r="J543" i="33"/>
  <c r="J542" i="33" s="1"/>
  <c r="H542" i="33"/>
  <c r="H575" i="33"/>
  <c r="J576" i="33"/>
  <c r="J575" i="33" s="1"/>
  <c r="J423" i="33"/>
  <c r="J421" i="33" s="1"/>
  <c r="J416" i="33" s="1"/>
  <c r="I421" i="33"/>
  <c r="I416" i="33" s="1"/>
  <c r="H510" i="33"/>
  <c r="J511" i="33"/>
  <c r="J510" i="33" s="1"/>
  <c r="J592" i="33"/>
  <c r="J588" i="33" s="1"/>
  <c r="H588" i="33"/>
  <c r="G4" i="33"/>
  <c r="J25" i="33"/>
  <c r="J70" i="33"/>
  <c r="J69" i="33" s="1"/>
  <c r="I69" i="33"/>
  <c r="J152" i="33"/>
  <c r="H357" i="33"/>
  <c r="J436" i="33"/>
  <c r="J434" i="33" s="1"/>
  <c r="J430" i="33" s="1"/>
  <c r="I434" i="33"/>
  <c r="I430" i="33" s="1"/>
  <c r="I494" i="33"/>
  <c r="J504" i="33"/>
  <c r="J503" i="33" s="1"/>
  <c r="H503" i="33"/>
  <c r="J518" i="33"/>
  <c r="J517" i="33" s="1"/>
  <c r="H517" i="33"/>
  <c r="H552" i="33"/>
  <c r="H561" i="33"/>
  <c r="J562" i="33"/>
  <c r="J561" i="33" s="1"/>
  <c r="H566" i="33"/>
  <c r="J567" i="33"/>
  <c r="J566" i="33" s="1"/>
  <c r="J7" i="33" l="1"/>
  <c r="J5" i="33" s="1"/>
  <c r="J494" i="33"/>
  <c r="J257" i="33"/>
  <c r="J248" i="33" s="1"/>
  <c r="G493" i="33"/>
  <c r="G492" i="33" s="1"/>
  <c r="J114" i="33"/>
  <c r="J42" i="33"/>
  <c r="J39" i="33" s="1"/>
  <c r="H4" i="33"/>
  <c r="H3" i="33" s="1"/>
  <c r="I493" i="33"/>
  <c r="I492" i="33" s="1"/>
  <c r="I39" i="33"/>
  <c r="I4" i="33" s="1"/>
  <c r="I3" i="33" s="1"/>
  <c r="J310" i="33"/>
  <c r="J305" i="33" s="1"/>
  <c r="G3" i="33"/>
  <c r="J509" i="33"/>
  <c r="J398" i="33"/>
  <c r="J397" i="33" s="1"/>
  <c r="J541" i="33"/>
  <c r="H494" i="33"/>
  <c r="I247" i="33"/>
  <c r="I246" i="33" s="1"/>
  <c r="H509" i="33"/>
  <c r="J107" i="33"/>
  <c r="J104" i="33" s="1"/>
  <c r="I398" i="33"/>
  <c r="I397" i="33" s="1"/>
  <c r="H541" i="33"/>
  <c r="J92" i="33" l="1"/>
  <c r="J247" i="33"/>
  <c r="J246" i="33" s="1"/>
  <c r="J4" i="33"/>
  <c r="H493" i="33"/>
  <c r="H492" i="33" s="1"/>
  <c r="J493" i="33"/>
  <c r="J492" i="33" s="1"/>
  <c r="J362" i="33" s="1"/>
  <c r="J357" i="33" s="1"/>
  <c r="J3" i="33" l="1"/>
  <c r="S15" i="32"/>
  <c r="S16" i="32"/>
  <c r="S18" i="32"/>
  <c r="S19" i="32"/>
  <c r="S20" i="32"/>
  <c r="S22" i="32"/>
  <c r="S23" i="32"/>
  <c r="S26" i="32"/>
  <c r="S27" i="32"/>
  <c r="S28" i="32"/>
  <c r="S29" i="32"/>
  <c r="S31" i="32"/>
  <c r="S32" i="32"/>
  <c r="S34" i="32"/>
  <c r="S35" i="32"/>
  <c r="S36" i="32"/>
  <c r="S38" i="32"/>
  <c r="S39" i="32"/>
  <c r="S40" i="32"/>
  <c r="S41" i="32"/>
  <c r="S43" i="32"/>
  <c r="S44" i="32"/>
  <c r="S45" i="32"/>
  <c r="S47" i="32"/>
  <c r="S48" i="32"/>
  <c r="S49" i="32"/>
  <c r="S50" i="32"/>
  <c r="S53" i="32"/>
  <c r="S54" i="32"/>
  <c r="S55" i="32"/>
  <c r="S56" i="32"/>
  <c r="S57" i="32"/>
  <c r="S58" i="32"/>
  <c r="S59" i="32"/>
  <c r="S60" i="32"/>
  <c r="S61" i="32"/>
  <c r="S63" i="32"/>
  <c r="S64" i="32"/>
  <c r="S65" i="32"/>
  <c r="S66" i="32"/>
  <c r="S67" i="32"/>
  <c r="S68" i="32"/>
  <c r="S69" i="32"/>
  <c r="S71" i="32"/>
  <c r="S72" i="32"/>
  <c r="S73" i="32"/>
  <c r="S74" i="32"/>
  <c r="S76" i="32"/>
  <c r="S77" i="32"/>
  <c r="S78" i="32"/>
  <c r="S79" i="32"/>
  <c r="S80" i="32"/>
  <c r="S81" i="32"/>
  <c r="S83" i="32"/>
  <c r="S84" i="32"/>
  <c r="S85" i="32"/>
  <c r="S86" i="32"/>
  <c r="S87" i="32"/>
  <c r="S88" i="32"/>
  <c r="S90" i="32"/>
  <c r="S91" i="32"/>
  <c r="S92" i="32"/>
  <c r="S93" i="32"/>
  <c r="S94" i="32"/>
  <c r="S96" i="32"/>
  <c r="S97" i="32"/>
  <c r="S100" i="32"/>
  <c r="S101" i="32"/>
  <c r="S102" i="32"/>
  <c r="S103" i="32"/>
  <c r="S104" i="32"/>
  <c r="R99" i="32"/>
  <c r="Q99" i="32"/>
  <c r="P99" i="32"/>
  <c r="P98" i="32" s="1"/>
  <c r="O99" i="32"/>
  <c r="O98" i="32" s="1"/>
  <c r="R98" i="32"/>
  <c r="Q98" i="32"/>
  <c r="R95" i="32"/>
  <c r="Q95" i="32"/>
  <c r="P95" i="32"/>
  <c r="O95" i="32"/>
  <c r="R89" i="32"/>
  <c r="Q89" i="32"/>
  <c r="P89" i="32"/>
  <c r="O89" i="32"/>
  <c r="R82" i="32"/>
  <c r="Q82" i="32"/>
  <c r="P82" i="32"/>
  <c r="O82" i="32"/>
  <c r="R75" i="32"/>
  <c r="Q75" i="32"/>
  <c r="P75" i="32"/>
  <c r="O75" i="32"/>
  <c r="R70" i="32"/>
  <c r="Q70" i="32"/>
  <c r="P70" i="32"/>
  <c r="O70" i="32"/>
  <c r="R62" i="32"/>
  <c r="Q62" i="32"/>
  <c r="P62" i="32"/>
  <c r="O62" i="32"/>
  <c r="R52" i="32"/>
  <c r="R51" i="32" s="1"/>
  <c r="Q52" i="32"/>
  <c r="Q51" i="32" s="1"/>
  <c r="P52" i="32"/>
  <c r="O52" i="32"/>
  <c r="O51" i="32" s="1"/>
  <c r="R46" i="32"/>
  <c r="Q46" i="32"/>
  <c r="P46" i="32"/>
  <c r="O46" i="32"/>
  <c r="R42" i="32"/>
  <c r="Q42" i="32"/>
  <c r="P42" i="32"/>
  <c r="O42" i="32"/>
  <c r="R37" i="32"/>
  <c r="Q37" i="32"/>
  <c r="P37" i="32"/>
  <c r="O37" i="32"/>
  <c r="R33" i="32"/>
  <c r="Q33" i="32"/>
  <c r="P33" i="32"/>
  <c r="O33" i="32"/>
  <c r="R30" i="32"/>
  <c r="Q30" i="32"/>
  <c r="P30" i="32"/>
  <c r="O30" i="32"/>
  <c r="R25" i="32"/>
  <c r="Q25" i="32"/>
  <c r="Q24" i="32" s="1"/>
  <c r="P25" i="32"/>
  <c r="P24" i="32" s="1"/>
  <c r="O25" i="32"/>
  <c r="R21" i="32"/>
  <c r="Q21" i="32"/>
  <c r="P21" i="32"/>
  <c r="O21" i="32"/>
  <c r="R17" i="32"/>
  <c r="R14" i="32" s="1"/>
  <c r="Q17" i="32"/>
  <c r="Q14" i="32" s="1"/>
  <c r="P17" i="32"/>
  <c r="O17" i="32"/>
  <c r="O14" i="32" l="1"/>
  <c r="P51" i="32"/>
  <c r="R24" i="32"/>
  <c r="P14" i="32"/>
  <c r="P105" i="32" s="1"/>
  <c r="O24" i="32"/>
  <c r="O105" i="32" s="1"/>
  <c r="Q105" i="32"/>
  <c r="R105" i="32"/>
  <c r="N99" i="32" l="1"/>
  <c r="N98" i="32" s="1"/>
  <c r="N95" i="32"/>
  <c r="N89" i="32"/>
  <c r="N82" i="32"/>
  <c r="N75" i="32"/>
  <c r="N70" i="32"/>
  <c r="N62" i="32"/>
  <c r="N52" i="32"/>
  <c r="N46" i="32"/>
  <c r="N42" i="32"/>
  <c r="N37" i="32"/>
  <c r="N33" i="32"/>
  <c r="N30" i="32"/>
  <c r="N25" i="32"/>
  <c r="N21" i="32"/>
  <c r="N17" i="32"/>
  <c r="O20" i="31"/>
  <c r="O18" i="31"/>
  <c r="O16" i="31"/>
  <c r="O14" i="31"/>
  <c r="N23" i="31"/>
  <c r="N14" i="32" l="1"/>
  <c r="N51" i="32"/>
  <c r="N24" i="32"/>
  <c r="N105" i="32" l="1"/>
  <c r="M23" i="31"/>
  <c r="M99" i="32"/>
  <c r="M98" i="32" s="1"/>
  <c r="M95" i="32"/>
  <c r="M89" i="32"/>
  <c r="M82" i="32"/>
  <c r="M75" i="32"/>
  <c r="M70" i="32"/>
  <c r="M62" i="32"/>
  <c r="M52" i="32"/>
  <c r="M46" i="32"/>
  <c r="M42" i="32"/>
  <c r="M37" i="32"/>
  <c r="M33" i="32"/>
  <c r="M30" i="32"/>
  <c r="M25" i="32"/>
  <c r="M21" i="32"/>
  <c r="M17" i="32"/>
  <c r="L99" i="32"/>
  <c r="L98" i="32" s="1"/>
  <c r="L95" i="32"/>
  <c r="L89" i="32"/>
  <c r="L82" i="32"/>
  <c r="L75" i="32"/>
  <c r="L70" i="32"/>
  <c r="L62" i="32"/>
  <c r="L52" i="32"/>
  <c r="L46" i="32"/>
  <c r="L42" i="32"/>
  <c r="L37" i="32"/>
  <c r="L33" i="32"/>
  <c r="L30" i="32"/>
  <c r="L25" i="32"/>
  <c r="L21" i="32"/>
  <c r="L17" i="32"/>
  <c r="L51" i="32" l="1"/>
  <c r="M24" i="32"/>
  <c r="M51" i="32"/>
  <c r="L14" i="32"/>
  <c r="L24" i="32"/>
  <c r="M14" i="32"/>
  <c r="M105" i="32" s="1"/>
  <c r="L105" i="32" l="1"/>
  <c r="D103" i="32"/>
  <c r="D101" i="32"/>
  <c r="D100" i="32"/>
  <c r="W99" i="32"/>
  <c r="W98" i="32" s="1"/>
  <c r="V99" i="32"/>
  <c r="V98" i="32" s="1"/>
  <c r="U99" i="32"/>
  <c r="U98" i="32" s="1"/>
  <c r="T99" i="32"/>
  <c r="T98" i="32" s="1"/>
  <c r="K99" i="32"/>
  <c r="K98" i="32" s="1"/>
  <c r="J99" i="32"/>
  <c r="J98" i="32" s="1"/>
  <c r="I99" i="32"/>
  <c r="I98" i="32" s="1"/>
  <c r="H99" i="32"/>
  <c r="H98" i="32" s="1"/>
  <c r="G99" i="32"/>
  <c r="G98" i="32" s="1"/>
  <c r="F99" i="32"/>
  <c r="F98" i="32" s="1"/>
  <c r="E99" i="32"/>
  <c r="D97" i="32"/>
  <c r="D96" i="32"/>
  <c r="W95" i="32"/>
  <c r="V95" i="32"/>
  <c r="U95" i="32"/>
  <c r="T95" i="32"/>
  <c r="K95" i="32"/>
  <c r="J95" i="32"/>
  <c r="I95" i="32"/>
  <c r="H95" i="32"/>
  <c r="G95" i="32"/>
  <c r="F95" i="32"/>
  <c r="E95" i="32"/>
  <c r="D94" i="32"/>
  <c r="D93" i="32"/>
  <c r="D92" i="32"/>
  <c r="D91" i="32"/>
  <c r="D90" i="32"/>
  <c r="W89" i="32"/>
  <c r="V89" i="32"/>
  <c r="U89" i="32"/>
  <c r="T89" i="32"/>
  <c r="K89" i="32"/>
  <c r="J89" i="32"/>
  <c r="I89" i="32"/>
  <c r="H89" i="32"/>
  <c r="G89" i="32"/>
  <c r="F89" i="32"/>
  <c r="E89" i="32"/>
  <c r="D88" i="32"/>
  <c r="D87" i="32"/>
  <c r="D86" i="32"/>
  <c r="D85" i="32"/>
  <c r="D84" i="32"/>
  <c r="D83" i="32"/>
  <c r="W82" i="32"/>
  <c r="V82" i="32"/>
  <c r="U82" i="32"/>
  <c r="T82" i="32"/>
  <c r="K82" i="32"/>
  <c r="J82" i="32"/>
  <c r="I82" i="32"/>
  <c r="H82" i="32"/>
  <c r="G82" i="32"/>
  <c r="F82" i="32"/>
  <c r="E82" i="32"/>
  <c r="D81" i="32"/>
  <c r="D79" i="32"/>
  <c r="D78" i="32"/>
  <c r="D77" i="32"/>
  <c r="D76" i="32"/>
  <c r="W75" i="32"/>
  <c r="V75" i="32"/>
  <c r="U75" i="32"/>
  <c r="T75" i="32"/>
  <c r="K75" i="32"/>
  <c r="J75" i="32"/>
  <c r="I75" i="32"/>
  <c r="H75" i="32"/>
  <c r="G75" i="32"/>
  <c r="F75" i="32"/>
  <c r="E75" i="32"/>
  <c r="D74" i="32"/>
  <c r="D73" i="32"/>
  <c r="D72" i="32"/>
  <c r="D71" i="32"/>
  <c r="W70" i="32"/>
  <c r="V70" i="32"/>
  <c r="U70" i="32"/>
  <c r="T70" i="32"/>
  <c r="K70" i="32"/>
  <c r="J70" i="32"/>
  <c r="I70" i="32"/>
  <c r="H70" i="32"/>
  <c r="G70" i="32"/>
  <c r="F70" i="32"/>
  <c r="E70" i="32"/>
  <c r="D69" i="32"/>
  <c r="D68" i="32"/>
  <c r="D67" i="32"/>
  <c r="D66" i="32"/>
  <c r="D65" i="32"/>
  <c r="D64" i="32"/>
  <c r="D63" i="32"/>
  <c r="W62" i="32"/>
  <c r="V62" i="32"/>
  <c r="U62" i="32"/>
  <c r="T62" i="32"/>
  <c r="K62" i="32"/>
  <c r="J62" i="32"/>
  <c r="I62" i="32"/>
  <c r="H62" i="32"/>
  <c r="G62" i="32"/>
  <c r="F62" i="32"/>
  <c r="E62" i="32"/>
  <c r="D61" i="32"/>
  <c r="D59" i="32"/>
  <c r="D58" i="32"/>
  <c r="D57" i="32"/>
  <c r="D56" i="32"/>
  <c r="D55" i="32"/>
  <c r="D54" i="32"/>
  <c r="D53" i="32"/>
  <c r="W52" i="32"/>
  <c r="V52" i="32"/>
  <c r="U52" i="32"/>
  <c r="T52" i="32"/>
  <c r="K52" i="32"/>
  <c r="J52" i="32"/>
  <c r="I52" i="32"/>
  <c r="H52" i="32"/>
  <c r="G52" i="32"/>
  <c r="F52" i="32"/>
  <c r="E52" i="32"/>
  <c r="D50" i="32"/>
  <c r="D49" i="32"/>
  <c r="D48" i="32"/>
  <c r="D47" i="32"/>
  <c r="W46" i="32"/>
  <c r="V46" i="32"/>
  <c r="U46" i="32"/>
  <c r="T46" i="32"/>
  <c r="K46" i="32"/>
  <c r="J46" i="32"/>
  <c r="I46" i="32"/>
  <c r="H46" i="32"/>
  <c r="G46" i="32"/>
  <c r="F46" i="32"/>
  <c r="E46" i="32"/>
  <c r="D45" i="32"/>
  <c r="D44" i="32"/>
  <c r="D43" i="32"/>
  <c r="W42" i="32"/>
  <c r="V42" i="32"/>
  <c r="U42" i="32"/>
  <c r="T42" i="32"/>
  <c r="K42" i="32"/>
  <c r="J42" i="32"/>
  <c r="I42" i="32"/>
  <c r="H42" i="32"/>
  <c r="G42" i="32"/>
  <c r="F42" i="32"/>
  <c r="E42" i="32"/>
  <c r="D41" i="32"/>
  <c r="D39" i="32"/>
  <c r="D38" i="32"/>
  <c r="W37" i="32"/>
  <c r="V37" i="32"/>
  <c r="U37" i="32"/>
  <c r="T37" i="32"/>
  <c r="K37" i="32"/>
  <c r="J37" i="32"/>
  <c r="I37" i="32"/>
  <c r="H37" i="32"/>
  <c r="G37" i="32"/>
  <c r="F37" i="32"/>
  <c r="E37" i="32"/>
  <c r="D36" i="32"/>
  <c r="D35" i="32"/>
  <c r="D34" i="32"/>
  <c r="W33" i="32"/>
  <c r="V33" i="32"/>
  <c r="U33" i="32"/>
  <c r="T33" i="32"/>
  <c r="K33" i="32"/>
  <c r="J33" i="32"/>
  <c r="I33" i="32"/>
  <c r="H33" i="32"/>
  <c r="G33" i="32"/>
  <c r="F33" i="32"/>
  <c r="E33" i="32"/>
  <c r="D32" i="32"/>
  <c r="D31" i="32"/>
  <c r="W30" i="32"/>
  <c r="V30" i="32"/>
  <c r="U30" i="32"/>
  <c r="T30" i="32"/>
  <c r="K30" i="32"/>
  <c r="J30" i="32"/>
  <c r="I30" i="32"/>
  <c r="H30" i="32"/>
  <c r="G30" i="32"/>
  <c r="F30" i="32"/>
  <c r="E30" i="32"/>
  <c r="D29" i="32"/>
  <c r="D28" i="32"/>
  <c r="D27" i="32"/>
  <c r="D26" i="32"/>
  <c r="W25" i="32"/>
  <c r="V25" i="32"/>
  <c r="U25" i="32"/>
  <c r="T25" i="32"/>
  <c r="K25" i="32"/>
  <c r="J25" i="32"/>
  <c r="I25" i="32"/>
  <c r="H25" i="32"/>
  <c r="G25" i="32"/>
  <c r="F25" i="32"/>
  <c r="E25" i="32"/>
  <c r="D23" i="32"/>
  <c r="D22" i="32"/>
  <c r="W21" i="32"/>
  <c r="V21" i="32"/>
  <c r="U21" i="32"/>
  <c r="T21" i="32"/>
  <c r="K21" i="32"/>
  <c r="J21" i="32"/>
  <c r="I21" i="32"/>
  <c r="H21" i="32"/>
  <c r="G21" i="32"/>
  <c r="F21" i="32"/>
  <c r="E21" i="32"/>
  <c r="D20" i="32"/>
  <c r="D19" i="32"/>
  <c r="D18" i="32"/>
  <c r="W17" i="32"/>
  <c r="V17" i="32"/>
  <c r="U17" i="32"/>
  <c r="T17" i="32"/>
  <c r="K17" i="32"/>
  <c r="J17" i="32"/>
  <c r="I17" i="32"/>
  <c r="H17" i="32"/>
  <c r="G17" i="32"/>
  <c r="F17" i="32"/>
  <c r="E17" i="32"/>
  <c r="D16" i="32"/>
  <c r="D15" i="32"/>
  <c r="S23" i="31"/>
  <c r="R23" i="31"/>
  <c r="Q23" i="31"/>
  <c r="P23" i="31"/>
  <c r="L23" i="31"/>
  <c r="K23" i="31"/>
  <c r="J23" i="31"/>
  <c r="I23" i="31"/>
  <c r="H23" i="31"/>
  <c r="G23" i="31"/>
  <c r="F23" i="31"/>
  <c r="E23" i="31"/>
  <c r="D20" i="31"/>
  <c r="D18" i="31"/>
  <c r="D16" i="31"/>
  <c r="O23" i="31"/>
  <c r="K14" i="32" l="1"/>
  <c r="D17" i="32"/>
  <c r="S25" i="32"/>
  <c r="S33" i="32"/>
  <c r="S42" i="32"/>
  <c r="S62" i="32"/>
  <c r="D95" i="32"/>
  <c r="S17" i="32"/>
  <c r="D42" i="32"/>
  <c r="S52" i="32"/>
  <c r="S75" i="32"/>
  <c r="S82" i="32"/>
  <c r="S37" i="32"/>
  <c r="S46" i="32"/>
  <c r="S70" i="32"/>
  <c r="S89" i="32"/>
  <c r="S95" i="32"/>
  <c r="S99" i="32"/>
  <c r="S21" i="32"/>
  <c r="S30" i="32"/>
  <c r="D33" i="32"/>
  <c r="U24" i="32"/>
  <c r="D30" i="32"/>
  <c r="E98" i="32"/>
  <c r="S98" i="32" s="1"/>
  <c r="H51" i="32"/>
  <c r="D52" i="32"/>
  <c r="D62" i="32"/>
  <c r="U14" i="32"/>
  <c r="D75" i="32"/>
  <c r="D46" i="32"/>
  <c r="D89" i="32"/>
  <c r="D99" i="32"/>
  <c r="D98" i="32" s="1"/>
  <c r="H14" i="32"/>
  <c r="G24" i="32"/>
  <c r="K24" i="32"/>
  <c r="F51" i="32"/>
  <c r="J51" i="32"/>
  <c r="D70" i="32"/>
  <c r="T51" i="32"/>
  <c r="F14" i="32"/>
  <c r="J14" i="32"/>
  <c r="V14" i="32"/>
  <c r="T14" i="32"/>
  <c r="G14" i="32"/>
  <c r="W24" i="32"/>
  <c r="W51" i="32"/>
  <c r="D82" i="32"/>
  <c r="D21" i="32"/>
  <c r="D25" i="32"/>
  <c r="D37" i="32"/>
  <c r="E24" i="32"/>
  <c r="I24" i="32"/>
  <c r="T24" i="32"/>
  <c r="V51" i="32"/>
  <c r="G51" i="32"/>
  <c r="K51" i="32"/>
  <c r="U51" i="32"/>
  <c r="F24" i="32"/>
  <c r="J24" i="32"/>
  <c r="V24" i="32"/>
  <c r="H24" i="32"/>
  <c r="E51" i="32"/>
  <c r="I51" i="32"/>
  <c r="D14" i="32"/>
  <c r="E14" i="32"/>
  <c r="I14" i="32"/>
  <c r="W14" i="32"/>
  <c r="D14" i="31"/>
  <c r="D23" i="31" s="1"/>
  <c r="J105" i="32" l="1"/>
  <c r="G105" i="32"/>
  <c r="F105" i="32"/>
  <c r="K105" i="32"/>
  <c r="S14" i="32"/>
  <c r="E105" i="32"/>
  <c r="I105" i="32"/>
  <c r="S51" i="32"/>
  <c r="V105" i="32"/>
  <c r="H105" i="32"/>
  <c r="U105" i="32"/>
  <c r="W105" i="32"/>
  <c r="S24" i="32"/>
  <c r="D51" i="32"/>
  <c r="T105" i="32"/>
  <c r="D24" i="32"/>
  <c r="D105" i="32" l="1"/>
  <c r="S105" i="32"/>
</calcChain>
</file>

<file path=xl/sharedStrings.xml><?xml version="1.0" encoding="utf-8"?>
<sst xmlns="http://schemas.openxmlformats.org/spreadsheetml/2006/main" count="1578" uniqueCount="1274">
  <si>
    <t>PASIVO</t>
  </si>
  <si>
    <t>INGRESOS Y OTROS BENEFICIOS</t>
  </si>
  <si>
    <t xml:space="preserve"> </t>
  </si>
  <si>
    <t>Concepto</t>
  </si>
  <si>
    <t>Impuestos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</si>
  <si>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</si>
  <si>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</si>
  <si>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</si>
  <si>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</si>
  <si>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</si>
  <si>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</si>
  <si>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</si>
  <si>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</si>
  <si>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</si>
  <si>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</si>
  <si>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</si>
  <si>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</si>
  <si>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</si>
  <si>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</si>
  <si>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</si>
  <si>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</si>
  <si>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</si>
  <si>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</si>
  <si>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</si>
  <si>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</si>
  <si>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</si>
  <si>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</si>
  <si>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</si>
  <si>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</si>
  <si>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</si>
  <si>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</si>
  <si>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</si>
  <si>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</si>
  <si>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</si>
  <si>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</si>
  <si>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</si>
  <si>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</si>
  <si>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</si>
  <si>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</si>
  <si>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</si>
  <si>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</si>
  <si>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</si>
  <si>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</si>
  <si>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</si>
  <si>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</si>
  <si>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</si>
  <si>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</si>
  <si>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</si>
  <si>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</si>
  <si>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</si>
  <si>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</si>
  <si>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</si>
  <si>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</si>
  <si>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</si>
  <si>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</si>
  <si>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</si>
  <si>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</si>
  <si>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</si>
  <si>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</si>
  <si>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</si>
  <si>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</si>
  <si>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</si>
  <si>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</si>
  <si>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</si>
  <si>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</si>
  <si>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</si>
  <si>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</si>
  <si>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</si>
  <si>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</si>
  <si>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</si>
  <si>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</si>
  <si>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</si>
  <si>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</si>
  <si>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</si>
  <si>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</si>
  <si>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</si>
  <si>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</si>
  <si>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Actualización de la Hacienda Pública/Patrimonio</t>
  </si>
  <si>
    <t>Cuotas y Aportaciones de Seguridad Social</t>
  </si>
  <si>
    <t>Servicios Personales</t>
  </si>
  <si>
    <t>ACTIVO</t>
  </si>
  <si>
    <t>ACTIVO CIRCULANTE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</si>
  <si>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</si>
  <si>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</si>
  <si>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</si>
  <si>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</si>
  <si>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</si>
  <si>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</si>
  <si>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</si>
  <si>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</si>
  <si>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</si>
  <si>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</si>
  <si>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</si>
  <si>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</si>
  <si>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</si>
  <si>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</si>
  <si>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</si>
  <si>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</si>
  <si>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</si>
  <si>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</si>
  <si>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</si>
  <si>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</si>
  <si>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</si>
  <si>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</si>
  <si>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</si>
  <si>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</si>
  <si>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</si>
  <si>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Almacén de Materiales y Suministros de Consumo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</si>
  <si>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</si>
  <si>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</si>
  <si>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</si>
  <si>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</si>
  <si>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</si>
  <si>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</si>
  <si>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</si>
  <si>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a Largo Plazo</t>
  </si>
  <si>
    <t>Títulos y Valores a Largo Plazo</t>
  </si>
  <si>
    <t>Fideicomisos, Mandatos y Contratos Análogos</t>
  </si>
  <si>
    <t>Participaciones y Aportaciones de Capital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</si>
  <si>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</si>
  <si>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</si>
  <si>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</si>
  <si>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</si>
  <si>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</si>
  <si>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</si>
  <si>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</si>
  <si>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</si>
  <si>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</si>
  <si>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</si>
  <si>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</si>
  <si>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</si>
  <si>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</si>
  <si>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</si>
  <si>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</si>
  <si>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</si>
  <si>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</si>
  <si>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</si>
  <si>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</si>
  <si>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</si>
  <si>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</si>
  <si>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</si>
  <si>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</si>
  <si>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</si>
  <si>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</si>
  <si>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</si>
  <si>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</si>
  <si>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</si>
  <si>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</si>
  <si>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</si>
  <si>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</si>
  <si>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</si>
  <si>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</si>
  <si>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</si>
  <si>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</si>
  <si>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</si>
  <si>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</si>
  <si>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</si>
  <si>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</si>
  <si>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</si>
  <si>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</si>
  <si>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Bienes en Concesión</t>
  </si>
  <si>
    <t>Bienes en Arrendamiento Financiero</t>
  </si>
  <si>
    <t>Bienes en Comodato</t>
  </si>
  <si>
    <t>PASIVO CIRCULANTE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</si>
  <si>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</si>
  <si>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</si>
  <si>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</si>
  <si>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</si>
  <si>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</si>
  <si>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</si>
  <si>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</si>
  <si>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</si>
  <si>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</si>
  <si>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</si>
  <si>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</si>
  <si>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</si>
  <si>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</si>
  <si>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</si>
  <si>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</si>
  <si>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de la Deuda Pública Interna a Corto Plazo</t>
  </si>
  <si>
    <t>Títulos y Valores de la Deuda Pública Externa a Corto Plazo</t>
  </si>
  <si>
    <t>Ingresos Cobrados por Adelantado a Corto Plazo</t>
  </si>
  <si>
    <t>Intereses Cobrados por Adelantado a Corto Plazo</t>
  </si>
  <si>
    <t>Otros Pasivos Diferidos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</si>
  <si>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</si>
  <si>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</si>
  <si>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</si>
  <si>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</si>
  <si>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</si>
  <si>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</si>
  <si>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Provisión para Demandas y Juicios a Corto Plazo</t>
  </si>
  <si>
    <t>Provisión para Contingencias a Corto Plazo</t>
  </si>
  <si>
    <t>Otras Provisiones a Corto Plazo</t>
  </si>
  <si>
    <t>Ingresos por Clasificar</t>
  </si>
  <si>
    <t>Recaudación por Participar</t>
  </si>
  <si>
    <t>Otros Pasivos Circulantes</t>
  </si>
  <si>
    <t>PASIVO NO CIRCULANTE</t>
  </si>
  <si>
    <t>Proveedores por Pagar a Largo Plazo</t>
  </si>
  <si>
    <t>Contratistas por Obras Públicas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</si>
  <si>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</si>
  <si>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</si>
  <si>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</si>
  <si>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</si>
  <si>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</si>
  <si>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</si>
  <si>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</si>
  <si>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</si>
  <si>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Créditos Diferidos a Largo Plazo</t>
  </si>
  <si>
    <t>Intereses Cobrados por Adelantado a Largo Plazo</t>
  </si>
  <si>
    <t>Otros Pasivos Diferidos a Largo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</si>
  <si>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</si>
  <si>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</si>
  <si>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</si>
  <si>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</si>
  <si>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</si>
  <si>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</si>
  <si>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</si>
  <si>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r>
      <t>Provisiones a Largo Plazo</t>
    </r>
    <r>
      <rPr>
        <sz val="9"/>
        <color theme="1"/>
        <rFont val="Arial"/>
        <family val="2"/>
      </rPr>
      <t xml:space="preserve"> </t>
    </r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</si>
  <si>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</si>
  <si>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</si>
  <si>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</si>
  <si>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</si>
  <si>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</si>
  <si>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PUBLICA/PATRIMONIO CONTRIBUIDO</t>
  </si>
  <si>
    <t>HACIENDA PUBLICA /PATRIMONIO GENERADO</t>
  </si>
  <si>
    <t>Resultados del Ejercicio (Ahorro/ Desahorro)</t>
  </si>
  <si>
    <t>Revalúo de Bienes Inmuebles</t>
  </si>
  <si>
    <t>Revalúo de Bienes Muebles</t>
  </si>
  <si>
    <t>Revalúo de Bienes Intangibles</t>
  </si>
  <si>
    <t>Otros Revalúos</t>
  </si>
  <si>
    <t>Reservas de Patrimonio</t>
  </si>
  <si>
    <t>Reservas Territoriales</t>
  </si>
  <si>
    <t>Reservas por Contingencias</t>
  </si>
  <si>
    <t>Cambios en Políticas Contables</t>
  </si>
  <si>
    <t>Cambios por Errores Contables</t>
  </si>
  <si>
    <r>
      <t xml:space="preserve">EXCESO O INSUFICIENCIA EN LA ACTUALIZACION DE LA </t>
    </r>
    <r>
      <rPr>
        <b/>
        <sz val="9"/>
        <color theme="1"/>
        <rFont val="Arial"/>
        <family val="2"/>
      </rPr>
      <t>HACIENDA PUBLICA</t>
    </r>
    <r>
      <rPr>
        <b/>
        <i/>
        <sz val="9"/>
        <color theme="1"/>
        <rFont val="Arial"/>
        <family val="2"/>
      </rPr>
      <t>/</t>
    </r>
  </si>
  <si>
    <t>INGRESOS DE GESTION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</si>
  <si>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</si>
  <si>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</si>
  <si>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</si>
  <si>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</si>
  <si>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</si>
  <si>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</si>
  <si>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</si>
  <si>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</si>
  <si>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</si>
  <si>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</si>
  <si>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</si>
  <si>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</si>
  <si>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</si>
  <si>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 por Obras Públicas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</si>
  <si>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</si>
  <si>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</si>
  <si>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</si>
  <si>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</si>
  <si>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</si>
  <si>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</si>
  <si>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</si>
  <si>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</si>
  <si>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</si>
  <si>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</si>
  <si>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</si>
  <si>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</si>
  <si>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</si>
  <si>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</si>
  <si>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</si>
  <si>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</si>
  <si>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</si>
  <si>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</si>
  <si>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</si>
  <si>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</si>
  <si>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</si>
  <si>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</si>
  <si>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</si>
  <si>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</si>
  <si>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</si>
  <si>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</si>
  <si>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</si>
  <si>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</si>
  <si>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</si>
  <si>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</si>
  <si>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</si>
  <si>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</si>
  <si>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</si>
  <si>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</si>
  <si>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en Provisiones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</si>
  <si>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</si>
  <si>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</si>
  <si>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</si>
  <si>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</si>
  <si>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Utilidades por Participación Patrimonial</t>
  </si>
  <si>
    <t>GASTOS Y OTRAS PERDIDAS</t>
  </si>
  <si>
    <t>GASTOS DE FUNCIONAMIENTO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</si>
  <si>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</si>
  <si>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</si>
  <si>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</si>
  <si>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</si>
  <si>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</si>
  <si>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</si>
  <si>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</si>
  <si>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</si>
  <si>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</si>
  <si>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</si>
  <si>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</si>
  <si>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</si>
  <si>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</si>
  <si>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</si>
  <si>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</si>
  <si>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</si>
  <si>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</si>
  <si>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</si>
  <si>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</si>
  <si>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</si>
  <si>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</si>
  <si>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</si>
  <si>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</si>
  <si>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</si>
  <si>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</si>
  <si>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</si>
  <si>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</si>
  <si>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</si>
  <si>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</si>
  <si>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</si>
  <si>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</si>
  <si>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</si>
  <si>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</si>
  <si>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</si>
  <si>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</si>
  <si>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</si>
  <si>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</si>
  <si>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</si>
  <si>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 al Gobierno</t>
  </si>
  <si>
    <t>Transferencias a Fideicomisos, Mandatos y Contratos Análogos a Entidades Paraestatales</t>
  </si>
  <si>
    <t>Transferencias por Obligaciones de Ley</t>
  </si>
  <si>
    <t>Donativo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</si>
  <si>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</si>
  <si>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</si>
  <si>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</si>
  <si>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</si>
  <si>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</si>
  <si>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</si>
  <si>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</si>
  <si>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</si>
  <si>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</si>
  <si>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</si>
  <si>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</si>
  <si>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</si>
  <si>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</si>
  <si>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</si>
  <si>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</si>
  <si>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 Interna</t>
  </si>
  <si>
    <t>Intereses de la Deuda Pública Externa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</si>
  <si>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</si>
  <si>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</si>
  <si>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</si>
  <si>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</si>
  <si>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Apoyos Financieros a Intermediarios</t>
  </si>
  <si>
    <t>Apoyo Financieros a Ahorradores y Deudores del Sistema Financiero Nacional</t>
  </si>
  <si>
    <t>OTROS GASTOS Y PERDIDAS EXTRAORDINARIAS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</si>
  <si>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</si>
  <si>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</si>
  <si>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</si>
  <si>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</si>
  <si>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</si>
  <si>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</si>
  <si>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</si>
  <si>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</si>
  <si>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</si>
  <si>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</si>
  <si>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</si>
  <si>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</si>
  <si>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</si>
  <si>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</si>
  <si>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</si>
  <si>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</si>
  <si>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</si>
  <si>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</si>
  <si>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</si>
  <si>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</si>
  <si>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</si>
  <si>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</si>
  <si>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CUENTAS DE CIERRE CONTABLE</t>
  </si>
  <si>
    <t>RESUMEN DE INGRESOS Y GASTOS</t>
  </si>
  <si>
    <t>AHORRO DE LA GESTION</t>
  </si>
  <si>
    <t>DESAHORRO DE LA GESTION</t>
  </si>
  <si>
    <t>CUENTAS DE ORDEN CONTABLES</t>
  </si>
  <si>
    <t>VALORES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</si>
  <si>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</si>
  <si>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</si>
  <si>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</si>
  <si>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</si>
  <si>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</si>
  <si>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</si>
  <si>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EMISION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</si>
  <si>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</si>
  <si>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</si>
  <si>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</si>
  <si>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</si>
  <si>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</si>
  <si>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</si>
  <si>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GARANTIAS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</si>
  <si>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</si>
  <si>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</si>
  <si>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</si>
  <si>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</si>
  <si>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</si>
  <si>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</si>
  <si>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</si>
  <si>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</si>
  <si>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</si>
  <si>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INVERSION MEDIANTE PROYECTOS PARA PRESTACION DE SERVICIOS (PPS) Y SIMILARES</t>
  </si>
  <si>
    <t>Contratos para Inversión Mediante Proyectos para Prestación de Servicios (PPS) y Similares</t>
  </si>
  <si>
    <t>Inversión Pública Contratada Mediante Proyectos para Prestación de Servicios (PPS) y Similares</t>
  </si>
  <si>
    <t>BIENES EN CONCESIONADOS O EN COMODATO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</si>
  <si>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</si>
  <si>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</si>
  <si>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</si>
  <si>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</si>
  <si>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</si>
  <si>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</si>
  <si>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</si>
  <si>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</si>
  <si>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</si>
  <si>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</si>
  <si>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</si>
  <si>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</si>
  <si>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</si>
  <si>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</si>
  <si>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</si>
  <si>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</si>
  <si>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</si>
  <si>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</si>
  <si>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</si>
  <si>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CUENTAS DE CIERRE PRESUPUESTARIO</t>
  </si>
  <si>
    <t>SUPERAVIT FINANCIERO</t>
  </si>
  <si>
    <t>DEFICIT FINANCIERO</t>
  </si>
  <si>
    <t>ADEUDOS DE EJERCI</t>
  </si>
  <si>
    <t>L</t>
  </si>
  <si>
    <t>s</t>
  </si>
  <si>
    <t>c</t>
  </si>
  <si>
    <t>Bancomer 0174146166 IP</t>
  </si>
  <si>
    <t>Bancomer 0149556354 Subsidio</t>
  </si>
  <si>
    <t>Banorte 0151798883 IP</t>
  </si>
  <si>
    <t>Banorte 0155764822 $$</t>
  </si>
  <si>
    <t>Bancomer 0162712296 SEP CyT</t>
  </si>
  <si>
    <t>Bancomer 0189860789 Sedesol</t>
  </si>
  <si>
    <t>Bancomer 0192002892 23 Fomix</t>
  </si>
  <si>
    <t>Bancomer 0190479322</t>
  </si>
  <si>
    <t>Bancomer 0193639576 Sefin Pnpd</t>
  </si>
  <si>
    <t>Bancomer 0194143159 PNPC ColTlax</t>
  </si>
  <si>
    <t>Bancomer 0196110266 SEP PRONAPRED</t>
  </si>
  <si>
    <t>Bancomer 0194143191 Convenio DGPyRF</t>
  </si>
  <si>
    <t>Bancomer 0196365159 Setec colTlax</t>
  </si>
  <si>
    <t>Samuel Juárez Pérez</t>
  </si>
  <si>
    <t>Angélica Limón López</t>
  </si>
  <si>
    <t>Francisco Sánchez Luna</t>
  </si>
  <si>
    <t>Patricia Mitre Pérez</t>
  </si>
  <si>
    <t>Secretaria de Finanzas</t>
  </si>
  <si>
    <t>Desiderio Ortegón Quintal</t>
  </si>
  <si>
    <t>Héctor Manuel Cortez Yacila</t>
  </si>
  <si>
    <t>Carlos Cerdio Osorio</t>
  </si>
  <si>
    <t>P32</t>
  </si>
  <si>
    <t>Sedesol CyT</t>
  </si>
  <si>
    <t>P42</t>
  </si>
  <si>
    <t>P49</t>
  </si>
  <si>
    <t>Convenio PNPC ColTlax</t>
  </si>
  <si>
    <t>Convenio Cecs IICA</t>
  </si>
  <si>
    <t>Fotocopiadora</t>
  </si>
  <si>
    <t>Fotocopiadora KM2050 serieJ3123828</t>
  </si>
  <si>
    <t>Conmutador y telefonos</t>
  </si>
  <si>
    <t>Sillas</t>
  </si>
  <si>
    <t>Libreros</t>
  </si>
  <si>
    <t>Trituradora de papel</t>
  </si>
  <si>
    <t>Equipo multifuncional hp</t>
  </si>
  <si>
    <t>Escritorios</t>
  </si>
  <si>
    <t>Maquina de escribir</t>
  </si>
  <si>
    <t>Pizarrón con vitrina</t>
  </si>
  <si>
    <t>Pódium</t>
  </si>
  <si>
    <t>Exhibidores</t>
  </si>
  <si>
    <t>Sistema de contabilidad integral</t>
  </si>
  <si>
    <t>Software antivirus</t>
  </si>
  <si>
    <t>Administrador de personal digital</t>
  </si>
  <si>
    <t>Encuadernadora</t>
  </si>
  <si>
    <t>3 sillas</t>
  </si>
  <si>
    <t>Silla de piel</t>
  </si>
  <si>
    <t>Silla ejecutiva</t>
  </si>
  <si>
    <t>Libros</t>
  </si>
  <si>
    <t>Clasificadores</t>
  </si>
  <si>
    <t>Sellos</t>
  </si>
  <si>
    <t>Soportes para libros</t>
  </si>
  <si>
    <t>Mobiliario de Boblioteca</t>
  </si>
  <si>
    <t>Chysler plata gris</t>
  </si>
  <si>
    <t>Chevrolet cargo van</t>
  </si>
  <si>
    <t>Chrysler azúl</t>
  </si>
  <si>
    <t>Peugeot</t>
  </si>
  <si>
    <t>Volskwagen jetta</t>
  </si>
  <si>
    <t>Jeep liberty</t>
  </si>
  <si>
    <t>Computadoras Ensambladas</t>
  </si>
  <si>
    <t>Sony vaio pcv rs20</t>
  </si>
  <si>
    <t>Hp nx 9010 la lap top</t>
  </si>
  <si>
    <t>C.p.u.</t>
  </si>
  <si>
    <t>Switch superstack</t>
  </si>
  <si>
    <t>Modulo 4000 base-sx para fibra óptica</t>
  </si>
  <si>
    <t>Tarjeta de red</t>
  </si>
  <si>
    <t>Fuente de poder</t>
  </si>
  <si>
    <t>Dell</t>
  </si>
  <si>
    <t>Disco duro externo</t>
  </si>
  <si>
    <t>Cámara fotográfica</t>
  </si>
  <si>
    <t>MacBook Pro 13"</t>
  </si>
  <si>
    <t>Laptop hp 435</t>
  </si>
  <si>
    <t>Allinone 100b</t>
  </si>
  <si>
    <t>Fuente de poder 450w dell</t>
  </si>
  <si>
    <t>Equipo de sonido</t>
  </si>
  <si>
    <t>Pantalla tripie</t>
  </si>
  <si>
    <t>Grabadora royal md ry-7070</t>
  </si>
  <si>
    <t>Cañon proyector</t>
  </si>
  <si>
    <t>Pantalla lcd</t>
  </si>
  <si>
    <t>video grabador</t>
  </si>
  <si>
    <t>Camara mini</t>
  </si>
  <si>
    <t>Mesas</t>
  </si>
  <si>
    <t>Archiveros</t>
  </si>
  <si>
    <t>Video proyector benq</t>
  </si>
  <si>
    <t>Mesas para computadora</t>
  </si>
  <si>
    <t>Pizarron blanco de 90 x 2.40</t>
  </si>
  <si>
    <t>Mesa triplay p-maestro</t>
  </si>
  <si>
    <t>Mesa de formaica p-maestro</t>
  </si>
  <si>
    <t>Portateclado cyb negro</t>
  </si>
  <si>
    <t>Silla acojinada</t>
  </si>
  <si>
    <t>Sumadora</t>
  </si>
  <si>
    <t>Sacapuntas eléctrico</t>
  </si>
  <si>
    <t>Gillotina</t>
  </si>
  <si>
    <t>Aspiradora</t>
  </si>
  <si>
    <t>Mobiliario de jardín</t>
  </si>
  <si>
    <t>Escaleras</t>
  </si>
  <si>
    <t>Ventilador</t>
  </si>
  <si>
    <t>Horno microondas espejo 1.1p3</t>
  </si>
  <si>
    <t>Aire acondicionado</t>
  </si>
  <si>
    <t>Aspel coi 6.0 16/05/2011</t>
  </si>
  <si>
    <t>Iwork 1 licencia</t>
  </si>
  <si>
    <t>Office education 3 licencias</t>
  </si>
  <si>
    <t>Licencia stata pdf mac</t>
  </si>
  <si>
    <t>Logotipo</t>
  </si>
  <si>
    <t>Aulas coltlax</t>
  </si>
  <si>
    <t>Sala de conferencias</t>
  </si>
  <si>
    <t>Rack abierto</t>
  </si>
  <si>
    <t>Juego de sala casa de estancias académicas</t>
  </si>
  <si>
    <t>3 camas/colchon casa estancias académicas</t>
  </si>
  <si>
    <t>5 radios portatiles HYT16CH2W</t>
  </si>
  <si>
    <t>3 literas tubulares casa estancias</t>
  </si>
  <si>
    <t>2 soportes para proyector</t>
  </si>
  <si>
    <t>Hewlett packard Impresora</t>
  </si>
  <si>
    <t>Epson Impresora</t>
  </si>
  <si>
    <t>Equipo de computo</t>
  </si>
  <si>
    <t>Tarjeta OPB3 de acceso directo</t>
  </si>
  <si>
    <t>swtch escritorio 48 puertos</t>
  </si>
  <si>
    <t>Sistema de videocamaras</t>
  </si>
  <si>
    <t>3 proyectores Sony DX140XGA3200</t>
  </si>
  <si>
    <t>3 camaras digitales BENQ AE120</t>
  </si>
  <si>
    <t>Sistema de control asistencia</t>
  </si>
  <si>
    <t>Fondo de Investigación Académicos</t>
  </si>
  <si>
    <t>Fondo de Investigación y Otros</t>
  </si>
  <si>
    <t>Retenciones ISR 10 %  Honorarios</t>
  </si>
  <si>
    <t>Retenciones ISR por Honorarios Asimilables</t>
  </si>
  <si>
    <t>Retenciones IVA por Honorarios</t>
  </si>
  <si>
    <t>Cuotas al IMSS</t>
  </si>
  <si>
    <t>INFONAVIT</t>
  </si>
  <si>
    <t>Retenciones ISR por sueldos y Salarios</t>
  </si>
  <si>
    <t>Remanente 2001</t>
  </si>
  <si>
    <t>Resultado del Ejercicio 2004</t>
  </si>
  <si>
    <t>Resultado del Ejercicio 2005</t>
  </si>
  <si>
    <t>Resultado del Ejercicio 2006</t>
  </si>
  <si>
    <t>Resultado del Ejercicio 2007</t>
  </si>
  <si>
    <t>Resultado del Ejercicio 2008</t>
  </si>
  <si>
    <t>Resultado del Ejercicio 2009</t>
  </si>
  <si>
    <t>Resultado del Ejercicio 2010</t>
  </si>
  <si>
    <t>Resultado del Ejercicio 2011</t>
  </si>
  <si>
    <t>Resultado del Ejercicio 2012</t>
  </si>
  <si>
    <t>Resultado del Ejercicio 2013</t>
  </si>
  <si>
    <t>Nissan Tsuru 2015 Rojo</t>
  </si>
  <si>
    <t>Debe</t>
  </si>
  <si>
    <t>Haber</t>
  </si>
  <si>
    <t>Saldo final</t>
  </si>
  <si>
    <t>Gloria Ortega Cruceño</t>
  </si>
  <si>
    <t>Ma. De Lourdes Nuñez López</t>
  </si>
  <si>
    <t>Karla María Ortegón Abud</t>
  </si>
  <si>
    <t>P47</t>
  </si>
  <si>
    <t>Proyecto Cecs 2013</t>
  </si>
  <si>
    <t>Fondos no Correspondidos</t>
  </si>
  <si>
    <t>Bancomer 0188543577 Cecs IIca</t>
  </si>
  <si>
    <t>José Gerardo Palomo González</t>
  </si>
  <si>
    <t>Bienes Inmuelbles</t>
  </si>
  <si>
    <t>Sueldos al Personal</t>
  </si>
  <si>
    <t>Honorarios Asimilables al Salario</t>
  </si>
  <si>
    <t>Prima Vacacional al Personal</t>
  </si>
  <si>
    <t>Gratificación de Fin de Año al Personal</t>
  </si>
  <si>
    <t>Aportaciones a Fondo de Vivienda</t>
  </si>
  <si>
    <t>Aportaciones de Seguridad Social</t>
  </si>
  <si>
    <t>Materiales, Utiles y Equipos Menores de Oficina</t>
  </si>
  <si>
    <t>Material Estadístico y Geográfico</t>
  </si>
  <si>
    <t>Materiales, Utiles y equipos Menores de Tecnologías de la Información y Comunicaciones</t>
  </si>
  <si>
    <t>Material Impreso e Información Digital</t>
  </si>
  <si>
    <t>Material de Limpieza</t>
  </si>
  <si>
    <t>Materiales y Utiles de Enseñanza</t>
  </si>
  <si>
    <t>Productos Alimenticios para Personas</t>
  </si>
  <si>
    <t>Utensilios para el Servicio de Alimentación</t>
  </si>
  <si>
    <t>Material Eléctrico y Eléctronico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</si>
  <si>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</si>
  <si>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</si>
  <si>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</si>
  <si>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</si>
  <si>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Vestuario y Uniformes</t>
  </si>
  <si>
    <t>Prendas de Seguridad y Protección Personal</t>
  </si>
  <si>
    <t>Blancos y Otros Productos Textiles, Excepto Prendas de Vestir</t>
  </si>
  <si>
    <t>Materiales de Seguridad Pública</t>
  </si>
  <si>
    <t>Herramientas Menores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</si>
  <si>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</si>
  <si>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</si>
  <si>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</si>
  <si>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Energía Eléctrica</t>
  </si>
  <si>
    <t>Agua</t>
  </si>
  <si>
    <t>Telefonia Tradicional</t>
  </si>
  <si>
    <t>Telefonía Celular</t>
  </si>
  <si>
    <t>Servicios Postales y Telegráficos</t>
  </si>
  <si>
    <t>Servicios Integrales y Otros Servicios</t>
  </si>
  <si>
    <t>Arrendamiento de Edificios</t>
  </si>
  <si>
    <t>Servicios Legales, de Contabilidad, Auditoria y Relacionados</t>
  </si>
  <si>
    <t>Servicios de consultoría Administrativa, Procesos, Técnica y en Tecnología de la Información</t>
  </si>
  <si>
    <t>Servicios de Capacitación</t>
  </si>
  <si>
    <t>Servicios de Apoyo Administrativo, Traducción, Fotocopiado e Impresión</t>
  </si>
  <si>
    <t>Servicio de Vigilancia</t>
  </si>
  <si>
    <t>Servicios Profesionales, Científicos y Técnicos Integrales</t>
  </si>
  <si>
    <t>Servicios Financieros y Bancarios</t>
  </si>
  <si>
    <t>Seguros de Responsabilidad Patrimonial y Fianzas</t>
  </si>
  <si>
    <t>Seguro de bienes Patrimoniales</t>
  </si>
  <si>
    <t>Servicios financieros, Bancarios y comerciales Integrales</t>
  </si>
  <si>
    <t>Conservación y Mantenimiento Menor de Inmuebles</t>
  </si>
  <si>
    <t>Instalación, Reparación y Mantenimiento de Equipo de Cómputo y Tecnologías de la Información</t>
  </si>
  <si>
    <t>Instalación, Reparación y Mantenimiento de Mobiliario y Equipo de Administración Educacional y Recreativo</t>
  </si>
  <si>
    <t>Reparación y Mantenimiento de equipo de Transporte</t>
  </si>
  <si>
    <t>Servicios de Jardinería y Fumigación</t>
  </si>
  <si>
    <t>Difusión por Radio, Televisión y Otros Medios de Mensajes Sobre Programas y Actividades Gubernamentales</t>
  </si>
  <si>
    <t>Pasajes Áereos</t>
  </si>
  <si>
    <t>Pasajes Terrestres</t>
  </si>
  <si>
    <t>Viáticos en el País</t>
  </si>
  <si>
    <t>Viáticos en el Extranjero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</si>
  <si>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</si>
  <si>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</si>
  <si>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</si>
  <si>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</si>
  <si>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</si>
  <si>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</si>
  <si>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</si>
  <si>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</si>
  <si>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Sobre Nóminas y Otros que se Deriven de una Relación Laboral</t>
  </si>
  <si>
    <t>Muebles de Oficina y Estantería</t>
  </si>
  <si>
    <t>Equipo de Cómputo y de Tecnologías de la Información</t>
  </si>
  <si>
    <t>Estudios e Investigaciones</t>
  </si>
  <si>
    <t>Doctorado en Desarrollo Regional</t>
  </si>
  <si>
    <t>Maestrías</t>
  </si>
  <si>
    <t>Constancias, Credenciales, Certificados</t>
  </si>
  <si>
    <t>Derecho a Exámen de Posgrado</t>
  </si>
  <si>
    <t>Convenios y Proyectos</t>
  </si>
  <si>
    <t>Otros</t>
  </si>
  <si>
    <t>Rendimientos Bancarios por Inversiones</t>
  </si>
  <si>
    <t>Utilidad Cambiaria</t>
  </si>
  <si>
    <t>Venta de Publicaciones Libros</t>
  </si>
  <si>
    <t>Retención Empleados ColTlax</t>
  </si>
  <si>
    <t>Propedéutico de Posgrado</t>
  </si>
  <si>
    <t>Cursos, Diplomados y Talleres</t>
  </si>
  <si>
    <t>Compensaciones al Personal</t>
  </si>
  <si>
    <t>Servicio de Acceso de Internet y de Redes</t>
  </si>
  <si>
    <t>Otras Asesorias de Operación de Programas</t>
  </si>
  <si>
    <t>Indemnizaciones y Liquidaciones</t>
  </si>
  <si>
    <t>Vehículos para Servicios Administrativos</t>
  </si>
  <si>
    <t>Subsidio Para el Salario</t>
  </si>
  <si>
    <t>Bancomer 0193590275 Convenio Turismo 2</t>
  </si>
  <si>
    <t>Bancomer 0194221559 CECS A</t>
  </si>
  <si>
    <t>2% SOBRE NOMINAS</t>
  </si>
  <si>
    <t>Bancomer 0197235682 C y C INADEM</t>
  </si>
  <si>
    <t>Ingreso</t>
  </si>
  <si>
    <t>Modificado</t>
  </si>
  <si>
    <t>Devengado</t>
  </si>
  <si>
    <t>Recaudado</t>
  </si>
  <si>
    <t>Total</t>
  </si>
  <si>
    <t>Clasificación Administrativa</t>
  </si>
  <si>
    <t>Egresos</t>
  </si>
  <si>
    <t>Aprobado</t>
  </si>
  <si>
    <t>Ampliaciones/ (Reducciones)</t>
  </si>
  <si>
    <t>Pagado</t>
  </si>
  <si>
    <t>Clasificación Funcional (Finalidad y Función)</t>
  </si>
  <si>
    <t>Ramos Montalvo Vargas</t>
  </si>
  <si>
    <t>Bancomer CAPACITACION Y CONSULTORIA INADEM</t>
  </si>
  <si>
    <t>Ingreso por Venta de Activo</t>
  </si>
  <si>
    <t>EL COLEGIO DE TLAXCALA, A.C.</t>
  </si>
  <si>
    <t>Resultado del Ejercicio 2014</t>
  </si>
  <si>
    <t>Bancomer 0199152008 DEFEPI SPyF</t>
  </si>
  <si>
    <t>Bancomer 0199424296 EVALUACIONES</t>
  </si>
  <si>
    <t>Bancomer 0199663223 PRONAPRED 2015</t>
  </si>
  <si>
    <t>Julio Cesar González Morales</t>
  </si>
  <si>
    <t>Job Espino Pantoja</t>
  </si>
  <si>
    <t>Jose antonio López Hernández</t>
  </si>
  <si>
    <t>Avant Garde Consulting, S.C.</t>
  </si>
  <si>
    <t>Bancomer Sefin-Coltlax Evaluaciones</t>
  </si>
  <si>
    <t>Bancomer Pronapred 2015</t>
  </si>
  <si>
    <t>Juan Antonio Silva Flores</t>
  </si>
  <si>
    <t>Mendoza Sosa Abogados, s.c.</t>
  </si>
  <si>
    <t>Saraid Espino Tellez</t>
  </si>
  <si>
    <t>Alfredo Cuecuecha Mendoza</t>
  </si>
  <si>
    <t>Juan Antonio Tregear Maldonado</t>
  </si>
  <si>
    <t>Trinidad Romero Calderón</t>
  </si>
  <si>
    <t>El Colegio de Tlaxcala, A.C.</t>
  </si>
  <si>
    <t>José Santiago Ortega Vega</t>
  </si>
  <si>
    <t>Instalación, reparación y Mantenimiento de maquinaria y otros equipos</t>
  </si>
  <si>
    <t>Sector:</t>
  </si>
  <si>
    <t>2. Bienestar Social</t>
  </si>
  <si>
    <t>Dependencia o entidad:</t>
  </si>
  <si>
    <t>46. El Colegio de Tlaxcala, A. C.</t>
  </si>
  <si>
    <t>U. Responsable:</t>
  </si>
  <si>
    <t>1. El Colegio de Tlaxcala, A. C.</t>
  </si>
  <si>
    <t>Proyecto:</t>
  </si>
  <si>
    <t>57L. Fortalecimiento del Desarrollo Profesional de los Docentes</t>
  </si>
  <si>
    <t>Partida</t>
  </si>
  <si>
    <t>Descripción</t>
  </si>
  <si>
    <t>Total de Ingresos 2015</t>
  </si>
  <si>
    <t xml:space="preserve">CALENDARIO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</si>
  <si>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</si>
  <si>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</si>
  <si>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</si>
  <si>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</si>
  <si>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</si>
  <si>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</si>
  <si>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</si>
  <si>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</si>
  <si>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</si>
  <si>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</si>
  <si>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</si>
  <si>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</si>
  <si>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PARTICIPACIONES</t>
  </si>
  <si>
    <t>DERECHOS</t>
  </si>
  <si>
    <t>PRODUCTOS</t>
  </si>
  <si>
    <t>APROVECHAMIENTOS</t>
  </si>
  <si>
    <t>01</t>
  </si>
  <si>
    <t>Propuesta 2015</t>
  </si>
  <si>
    <t>SUELDOS AL PERSONAL</t>
  </si>
  <si>
    <t>HONORARIOS ASIMILABLES A SALARIOS</t>
  </si>
  <si>
    <t>PRIMA VACACIONAL AL PERSONAL</t>
  </si>
  <si>
    <t>GRATIFICACIÓN FIN DE AÑO AL PERSONAL</t>
  </si>
  <si>
    <t>COMPENSACIONES AL PERSONAL</t>
  </si>
  <si>
    <t>APORTACIONES DE SEGURIDAD SOCIAL</t>
  </si>
  <si>
    <t>APORTACIONES A FONDOS DE VIVIENDA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</si>
  <si>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</si>
  <si>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</si>
  <si>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</si>
  <si>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DE LIMPIEZA</t>
  </si>
  <si>
    <t>PRODUCTOS ALIMENTICIOS PARA PERSONAS</t>
  </si>
  <si>
    <t>UTENSILIOS PARA EL SERVICIO DE ALIMENTACIÓN</t>
  </si>
  <si>
    <t>MATERIAL ELÉCTRICO Y ELECTRÓNICO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</si>
  <si>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</si>
  <si>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</si>
  <si>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</si>
  <si>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</si>
  <si>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COMBUSTIBLES, LUBRICANTES Y ADITIVOS</t>
  </si>
  <si>
    <t>VESTUARIO Y UNIFORMES</t>
  </si>
  <si>
    <t>PRENDAS DE SEGURIDAD Y PROTECCIÓN PERSONAL</t>
  </si>
  <si>
    <t>BLANCOS Y OTROS PRODUCTOS TEXTILES, EXCEPTO PRENDAS DE VESTIR</t>
  </si>
  <si>
    <t>HERRAMIENTAS MENORES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</si>
  <si>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</si>
  <si>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</si>
  <si>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</si>
  <si>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ENERGÍA ELÉCTRICA</t>
  </si>
  <si>
    <t>AGUA</t>
  </si>
  <si>
    <t>TELEFONÍA TRADICIONAL</t>
  </si>
  <si>
    <t>TELEFONÍA CELULAR</t>
  </si>
  <si>
    <t>SERVICIOS DE ACCESO DE INTERNET, REDES Y</t>
  </si>
  <si>
    <t>SERVICIOS POSTALES Y TELEGRÁFICOS</t>
  </si>
  <si>
    <t>SERVICIOS INTEGRALES Y OTROS SERVICIOS</t>
  </si>
  <si>
    <t>ARRENDAMIENTO DE EDIFICIOS</t>
  </si>
  <si>
    <t>SERVICIOS LEGALES, DE CONTABILIDAD, AUDITORÍA Y RELACIONADOS</t>
  </si>
  <si>
    <t>SERVICIOS DE CONSULTORÍA ADMINISTRATIVA, PROCESOS, TÉCNICA Y EN TECNOLOGÍAS DE LA INFORMACIÓN</t>
  </si>
  <si>
    <t>SERVICIOS DE CAPACITACIÓN</t>
  </si>
  <si>
    <t>ESTUDIOS E INVESTIGACIONES</t>
  </si>
  <si>
    <t>SERVICIOS DE APOYO ADMINISTRATIVO, TRADUCCIÓN, FOTOCOPIADO E IMPRESIÓN</t>
  </si>
  <si>
    <t>SERVICIO DE VIGILANCIA</t>
  </si>
  <si>
    <t>SERVICIOS PROFESIONALES, CIENTÍFICOS Y TÉCNICOS INTEGRALES</t>
  </si>
  <si>
    <t>SERVICIOS FINANCIEROS Y BANCARIOS</t>
  </si>
  <si>
    <t>SEGUROS DE RESPONSABILIDAD PATRIMONIAL Y FIANZAS</t>
  </si>
  <si>
    <t>SEGURO DE BIENES PATRIMONIALES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</si>
  <si>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</si>
  <si>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</si>
  <si>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</si>
  <si>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</si>
  <si>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REPARACIÓN Y MANTENIMIENTO DE EQUIPO DE TRANSPORTE</t>
  </si>
  <si>
    <t>DIFUSIÓN POR RADIO, TELEVISIÓN Y OTROS MEDIOS DE MENSAJES SOBRE PROGRAMAS Y ACTIVIDADES GUBERNAMENTALES</t>
  </si>
  <si>
    <t>PASAJES AÉREOS</t>
  </si>
  <si>
    <t>PASAJES TERRESTRES</t>
  </si>
  <si>
    <t>VIÁTICOS EN EL PAÍS</t>
  </si>
  <si>
    <t>VIÁTICOS EN EL EXTRANJERO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</si>
  <si>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</si>
  <si>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</si>
  <si>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</si>
  <si>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</si>
  <si>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</si>
  <si>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</si>
  <si>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</si>
  <si>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IMPUESTOS SOBRE NOMINAS Y OTROS QUE SE DERIVEN DE UNA RELACIÓN LABORAL</t>
  </si>
  <si>
    <t>OTROS SERVICIOS GENERALES</t>
  </si>
  <si>
    <t>MUEBLES DE OFICINA Y ESTANTERÍA</t>
  </si>
  <si>
    <t>EQUIPO DE CÓMPUTO Y DE TECNOLOGÍAS DE LA INFORMACIÓN</t>
  </si>
  <si>
    <t>SOFTWARE</t>
  </si>
  <si>
    <t>Bancomer 0199663282 PROB-NACIONALES</t>
  </si>
  <si>
    <t>Héctor Manuel Calleros Rodríguez</t>
  </si>
  <si>
    <t>Convenio Sefin - Coltlax</t>
  </si>
  <si>
    <t>Convenios Coltlax</t>
  </si>
  <si>
    <t>Resultado del Ejercicio 2015</t>
  </si>
  <si>
    <t>Bancomer 0103744507 IP</t>
  </si>
  <si>
    <t>Bancomer 0103744442 SUBSIDIO</t>
  </si>
  <si>
    <t>Bancomer 0103744248 INVERSION</t>
  </si>
  <si>
    <t>Bancomer 0101826239 CONVENIOS SECODUVI</t>
  </si>
  <si>
    <t>Trinidad Romero Calderon</t>
  </si>
  <si>
    <t>Convenios Secoduvi</t>
  </si>
  <si>
    <t>Sentencias y Resoluciones por Autoridad Competente</t>
  </si>
  <si>
    <t>Penas, Multas, Accesorios y Actualizaciones</t>
  </si>
  <si>
    <t>Estado de Situación Financiera Detallado - LDF</t>
  </si>
  <si>
    <t>Concepto (c)</t>
  </si>
  <si>
    <t>20XN-1 (e)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</si>
  <si>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</si>
  <si>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</si>
  <si>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</si>
  <si>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</si>
  <si>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</si>
  <si>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</si>
  <si>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b. Derechos a Recibir Efectivo o Equivalentes (b=b1+b2+b3+b4+b5+b6+b7)</t>
  </si>
  <si>
    <t>b7) Otros Derechos a Recibir Efectivo o Equivalentes a Corto Plazo</t>
  </si>
  <si>
    <t>c. Derechos a Recibir Bienes o Servicios (c=c1+c2+c3+c4+c5)</t>
  </si>
  <si>
    <t>c3) Anticipo a Proveedores por Adquisición de Bienes Intangibles a Corto Plazo</t>
  </si>
  <si>
    <t>d. Inventarios (d=d1+d2+d3+d4+d5)</t>
  </si>
  <si>
    <t>d3) Inventario de Mercancías en Proceso de Elaboración</t>
  </si>
  <si>
    <t>e. Almacenes</t>
  </si>
  <si>
    <t>f. Estimación por Pérdida o Deterioro de Activos Circulantes (f=f1+f2)</t>
  </si>
  <si>
    <t>g. Otros Activos Circulantes (g=g1+g2+g3+g4)</t>
  </si>
  <si>
    <t>g1) Valores en Garantía</t>
  </si>
  <si>
    <t>g2) Bienes en Garantía (excluye depósitos de fondos)</t>
  </si>
  <si>
    <t>IA. Total de Activos Circulantes (IA = a + b + c + d + e + f + g)</t>
  </si>
  <si>
    <t>a. Cuentas por Pagar a Corto Plazo (a=a1+a2+a3+a4+a5+a6+a7+a8+a9)</t>
  </si>
  <si>
    <t>a3) Contratistas por Obras Públicas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</si>
  <si>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</si>
  <si>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</si>
  <si>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</si>
  <si>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</si>
  <si>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c. Porción a Corto Plazo de la Deuda Pública a Largo Plazo (c=c1+c2)</t>
  </si>
  <si>
    <t>c1) Porción a Corto Plazo de la Deuda Pública</t>
  </si>
  <si>
    <t>c2) Porción a Corto Plazo de Arrendamiento Financiero d. Títulos y Valores a Corto Plazo</t>
  </si>
  <si>
    <t>e. Pasivos Diferidos a Corto Plazo (e=e1+e2+e3)</t>
  </si>
  <si>
    <t>f1) Fondos en Garantía a Corto Plazo</t>
  </si>
  <si>
    <t>f4) Fondos de Fideicomisos, Mandatos y Contratos Análogos a Corto Plazo</t>
  </si>
  <si>
    <t>g. Provisiones a Corto Plazo (g=g1+g2+g3)</t>
  </si>
  <si>
    <t>g3) Otras Provisiones a Corto Plazo</t>
  </si>
  <si>
    <t>h. Otros Pasivos a Corto Plazo (h=h1+h2+h3)</t>
  </si>
  <si>
    <t>h1) Ingresos por Clasificar</t>
  </si>
  <si>
    <t>IIA. Total de Pasivos Circulantes (IIA = a + b + c + d + e + f + g + h)</t>
  </si>
  <si>
    <t>a6) Depósitos de Fondos de Terceros en Garantía y/o Administración</t>
  </si>
  <si>
    <t>a7) Otros Efectivos y Equivalentes</t>
  </si>
  <si>
    <t xml:space="preserve">b1) Inversiones Financieras de Corto Plazo </t>
  </si>
  <si>
    <t>b4) Ingresos por Recuperar a Corto Plazo</t>
  </si>
  <si>
    <t>b6) Préstamos Otorgados a Corto Plazo</t>
  </si>
  <si>
    <t>b5) Deudores por Anticipos de la Tesorería a Corto Plazo</t>
  </si>
  <si>
    <t>c1) Anticipo a Proveedores por Adquisición de Bienes y Prestación de Servicios a Corto Plazo</t>
  </si>
  <si>
    <t>c4) Anticipo a Contratistas por Obras Públicas a Corto Plazo</t>
  </si>
  <si>
    <t>d1) Inventario de Mercancías para Venta</t>
  </si>
  <si>
    <t>d5) Bienes en Tránsito</t>
  </si>
  <si>
    <t xml:space="preserve">d4) Inventario de Materias Primas, Materiales y Suministros para Producción </t>
  </si>
  <si>
    <t>f2) Estimación por Deterioro de Inventarios</t>
  </si>
  <si>
    <t xml:space="preserve">f1) Estimaciones para Cuentas Incobrables por Derechos a Recibir Efectivo o Equivalentes </t>
  </si>
  <si>
    <t>g4) Adquisición con Fondos de Terceros</t>
  </si>
  <si>
    <t xml:space="preserve">g3) Bienes Derivados de Embargos, Decomisos, Aseguramientos y Dación en Pago </t>
  </si>
  <si>
    <t>a2) Proveedores por Pagar a Corto Plazo</t>
  </si>
  <si>
    <t xml:space="preserve">a1) Servicios Personales por Pagar a Corto Plazo </t>
  </si>
  <si>
    <t>a5) Transferencias Otorgadas por Pagar a Corto Plazo</t>
  </si>
  <si>
    <t xml:space="preserve">a4) Participaciones y Aportaciones por Pagar a Corto Plazo </t>
  </si>
  <si>
    <t>a7) Retenciones y Contribuciones por Pagar a Corto Plazo</t>
  </si>
  <si>
    <t xml:space="preserve">a6) Intereses, Comisiones y Otros Gastos de la Deuda Pública por Pagar a Corto Plazo </t>
  </si>
  <si>
    <t>b3) Otros Documentos por Pagar a Corto Plazo</t>
  </si>
  <si>
    <t xml:space="preserve">b2) Documentos con Contratistas por Obras Públicas por Pagar a Corto Plazo </t>
  </si>
  <si>
    <t>d. Títulos y Valores a Corto Plazo</t>
  </si>
  <si>
    <t xml:space="preserve">e1) Ingresos Cobrados por Adelantado a Corto Plazo </t>
  </si>
  <si>
    <t>e2) Intereses Cobrados por Adelantado a Corto Plazo</t>
  </si>
  <si>
    <t>e3) Otros Pasivos Diferidos a Corto Plazo</t>
  </si>
  <si>
    <t>f.   Fondos   y   Bienes   de   Terceros   en   Garantía   y/o   Administración   a   Corto   Plazo (f=f1+f2+f3+f4+f5+f6)</t>
  </si>
  <si>
    <t xml:space="preserve">f2) Fondos en Administración a Corto Plazo </t>
  </si>
  <si>
    <t>f3) Fondos Contingentes a Corto Plazo</t>
  </si>
  <si>
    <t>f5) Otros Fondos de Terceros en Garantía y/o Administración a Corto Plazo</t>
  </si>
  <si>
    <t>g2) Provisión para Contingencias a Corto Plazo</t>
  </si>
  <si>
    <t>g1) Provisión para Demandas y Juicios a Corto Plazo</t>
  </si>
  <si>
    <t>f6) Valores y Bienes en Garantía a Corto Plazo</t>
  </si>
  <si>
    <t>a. Inversiones Financieras a Largo Plazo</t>
  </si>
  <si>
    <t>b. Derechos a Recibir Efectivo o Equivalentes a Largo Plazo</t>
  </si>
  <si>
    <t>e. Activos Intangibles</t>
  </si>
  <si>
    <t>a. Cuentas por Pagar a Largo Plazo</t>
  </si>
  <si>
    <t>b. Documentos por Pagar a Largo Plazo c. Deuda Pública a Largo Plazo</t>
  </si>
  <si>
    <t>d. Pasivos Diferidos a Largo Plazo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</si>
  <si>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</si>
  <si>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</si>
  <si>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</si>
  <si>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</si>
  <si>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</si>
  <si>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</si>
  <si>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</si>
  <si>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 c. Revalúos</t>
  </si>
  <si>
    <t>d. Reservas</t>
  </si>
  <si>
    <t>e. Rectificaciones de Resultados de Ejercicios Anteriores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</si>
  <si>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</si>
  <si>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</si>
  <si>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</si>
  <si>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</si>
  <si>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I. Total del Activo (I = IA + IB)</t>
  </si>
  <si>
    <t xml:space="preserve">IB. Total de Activos No Circulantes (IB = a + b + c + d + e + f + g + h + i) </t>
  </si>
  <si>
    <t xml:space="preserve"> f. Provisiones a Largo Plazo</t>
  </si>
  <si>
    <t>e. Fondos y Bienes de Terceros en Garantía y/o en Administración a Largo Plazo</t>
  </si>
  <si>
    <t>g. Activos Diferidos</t>
  </si>
  <si>
    <t xml:space="preserve">f. Depreciación, Deterioro y Amortización Acumulada de Bienes </t>
  </si>
  <si>
    <t xml:space="preserve">IIB. Total de Pasivos No Circulantes (IIB = a + b + c + d + e + f) </t>
  </si>
  <si>
    <t>II. Total del Pasivo (II = IIA + IIB)</t>
  </si>
  <si>
    <t>Informe Analítico de la Deuda Pública y Otros Pasivos - LDF</t>
  </si>
  <si>
    <t>(PESOS)</t>
  </si>
  <si>
    <t>Disposiciones del Periodo (e)</t>
  </si>
  <si>
    <t>Amortizaciones del Periodo (f)</t>
  </si>
  <si>
    <t>h=d+e-f+g</t>
  </si>
  <si>
    <t>Pago de Intereses del Periodo (i)</t>
  </si>
  <si>
    <t>Pago de Comisiones y demás costos asociados durante el Periodo (j)</t>
  </si>
  <si>
    <t>1. Deuda Pública (1=A+B)</t>
  </si>
  <si>
    <t>a3) Arrendamientos Financieros</t>
  </si>
  <si>
    <t>b3) Arrendamientos Financieros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</si>
  <si>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</si>
  <si>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</si>
  <si>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</si>
  <si>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</si>
  <si>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</si>
  <si>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</si>
  <si>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4. Deuda Contingente 1 (informativo)</t>
  </si>
  <si>
    <t>a2) Títulos y Valores</t>
  </si>
  <si>
    <t>b1) Instituciones de Crédito</t>
  </si>
  <si>
    <t>b2) Títulos y Valores</t>
  </si>
  <si>
    <t>Denominación de la Deuda Pública y Otros Pasivos (c)</t>
  </si>
  <si>
    <t>Saldo</t>
  </si>
  <si>
    <t>Revaluaciones, Reclasificaciones y Otros Ajustes (g)</t>
  </si>
  <si>
    <t>Saldo Final del Periodo (h)</t>
  </si>
  <si>
    <t>a1) Instituciones de Crédito</t>
  </si>
  <si>
    <t>B. Largo Plazo (B=b1+b2+b3)</t>
  </si>
  <si>
    <t xml:space="preserve">2. Otros Pasivos </t>
  </si>
  <si>
    <t>3. Total de la Deuda Pública y Otros Pasivos (3=1+2)</t>
  </si>
  <si>
    <t>5. Valor de Instrumentos Bono Cupón Cero 2 (Informativo)</t>
  </si>
  <si>
    <t>A. Corto Plazo(A=a1+a2+a3)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</si>
  <si>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</si>
  <si>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Obligaciones a Corto Plazo (k)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</si>
  <si>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</si>
  <si>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</si>
  <si>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</si>
  <si>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</si>
  <si>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</si>
  <si>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</si>
  <si>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</si>
  <si>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</si>
  <si>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</si>
  <si>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</si>
  <si>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</si>
  <si>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</si>
  <si>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</si>
  <si>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</si>
  <si>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</si>
  <si>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</si>
  <si>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</si>
  <si>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</si>
  <si>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</si>
  <si>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</si>
  <si>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</si>
  <si>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</si>
  <si>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</si>
  <si>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</si>
  <si>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</si>
  <si>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</si>
  <si>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</si>
  <si>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</si>
  <si>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</si>
  <si>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</si>
  <si>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</si>
  <si>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</si>
  <si>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</si>
  <si>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</si>
  <si>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</si>
  <si>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</si>
  <si>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</si>
  <si>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</si>
  <si>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</si>
  <si>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</si>
  <si>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</si>
  <si>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</si>
  <si>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</si>
  <si>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</t>
  </si>
  <si>
    <t>Estimado/ Aprobado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</si>
  <si>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</si>
  <si>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</si>
  <si>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</si>
  <si>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</si>
  <si>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</si>
  <si>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</si>
  <si>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</si>
  <si>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</si>
  <si>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Estimado/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</si>
  <si>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</si>
  <si>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</si>
  <si>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</si>
  <si>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</si>
  <si>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</si>
  <si>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</si>
  <si>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</si>
  <si>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</si>
  <si>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</si>
  <si>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</si>
  <si>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</si>
  <si>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</si>
  <si>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A3. Financiamiento Neto</t>
  </si>
  <si>
    <t>A1. Ingresos de Libre Disposición</t>
  </si>
  <si>
    <t>A. Ingresos Totales (A = A1+A2+A3)</t>
  </si>
  <si>
    <t xml:space="preserve">Pagado </t>
  </si>
  <si>
    <t>Aprobado (d)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</si>
  <si>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</si>
  <si>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</si>
  <si>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</si>
  <si>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</si>
  <si>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</si>
  <si>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</si>
  <si>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</si>
  <si>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</si>
  <si>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</si>
  <si>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</si>
  <si>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</si>
  <si>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</si>
  <si>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</si>
  <si>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</si>
  <si>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</si>
  <si>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</si>
  <si>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</si>
  <si>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</si>
  <si>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</si>
  <si>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</si>
  <si>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</si>
  <si>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</si>
  <si>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</si>
  <si>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</si>
  <si>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</si>
  <si>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</si>
  <si>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</si>
  <si>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</si>
  <si>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</si>
  <si>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</si>
  <si>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</si>
  <si>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(I=A+B+C+D+E+F+G+H+I+J+K+L)</t>
  </si>
  <si>
    <t>I. Total de Ingresos de Libre Disposición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</si>
  <si>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</si>
  <si>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</si>
  <si>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</si>
  <si>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</si>
  <si>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</si>
  <si>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</si>
  <si>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</si>
  <si>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</si>
  <si>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</si>
  <si>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</si>
  <si>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</si>
  <si>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</si>
  <si>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</si>
  <si>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</si>
  <si>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</si>
  <si>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</si>
  <si>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</si>
  <si>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</si>
  <si>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</si>
  <si>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</si>
  <si>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</si>
  <si>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</si>
  <si>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</si>
  <si>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(H=h1+h2+h3+h4+h5+h6+h7+h8+h9+h10+h11)</t>
  </si>
  <si>
    <t>H. Participaciones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</si>
  <si>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</si>
  <si>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</si>
  <si>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</si>
  <si>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</si>
  <si>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</si>
  <si>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</si>
  <si>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</si>
  <si>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</si>
  <si>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(c)</t>
  </si>
  <si>
    <t>Estimado (d)</t>
  </si>
  <si>
    <t>Diferencia (e)</t>
  </si>
  <si>
    <t>Estado Analítico de Ingresos Detallado - LDF</t>
  </si>
  <si>
    <t>Formato 5 Estado Analítico de Ingresos Detallado - LDF</t>
  </si>
  <si>
    <t>II. Gasto Etiquetado (II=A+B+C+D+E+F+G+H+I)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</si>
  <si>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</si>
  <si>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</si>
  <si>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</si>
  <si>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</si>
  <si>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</si>
  <si>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</si>
  <si>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</si>
  <si>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</si>
  <si>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</si>
  <si>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</si>
  <si>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</si>
  <si>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</si>
  <si>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</si>
  <si>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</si>
  <si>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</si>
  <si>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</si>
  <si>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</si>
  <si>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</si>
  <si>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</si>
  <si>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</si>
  <si>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</si>
  <si>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</si>
  <si>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</si>
  <si>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</si>
  <si>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</si>
  <si>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</si>
  <si>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</si>
  <si>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</si>
  <si>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</si>
  <si>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</si>
  <si>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</si>
  <si>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</si>
  <si>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</si>
  <si>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</si>
  <si>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</si>
  <si>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</si>
  <si>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</si>
  <si>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</si>
  <si>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</si>
  <si>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</si>
  <si>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</si>
  <si>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</si>
  <si>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</si>
  <si>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</si>
  <si>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</si>
  <si>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</si>
  <si>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</si>
  <si>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</si>
  <si>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</si>
  <si>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</si>
  <si>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</si>
  <si>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</si>
  <si>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</si>
  <si>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</si>
  <si>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</si>
  <si>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</si>
  <si>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</si>
  <si>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</si>
  <si>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</si>
  <si>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</si>
  <si>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</si>
  <si>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</si>
  <si>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</si>
  <si>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</si>
  <si>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</si>
  <si>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</si>
  <si>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</si>
  <si>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</si>
  <si>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</si>
  <si>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</si>
  <si>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</si>
  <si>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</si>
  <si>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</si>
  <si>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</si>
  <si>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</si>
  <si>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</si>
  <si>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</si>
  <si>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</si>
  <si>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</si>
  <si>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</si>
  <si>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</si>
  <si>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</si>
  <si>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</si>
  <si>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</si>
  <si>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</si>
  <si>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</si>
  <si>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</si>
  <si>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</si>
  <si>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</si>
  <si>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</si>
  <si>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</si>
  <si>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</si>
  <si>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</si>
  <si>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</si>
  <si>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</si>
  <si>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</si>
  <si>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</si>
  <si>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</si>
  <si>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</si>
  <si>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</si>
  <si>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</si>
  <si>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</si>
  <si>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</si>
  <si>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</si>
  <si>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</si>
  <si>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</si>
  <si>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</si>
  <si>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</si>
  <si>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</si>
  <si>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</si>
  <si>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</si>
  <si>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</si>
  <si>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</si>
  <si>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</si>
  <si>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</si>
  <si>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</si>
  <si>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</si>
  <si>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</si>
  <si>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</si>
  <si>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</si>
  <si>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</si>
  <si>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</si>
  <si>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</si>
  <si>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</si>
  <si>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</si>
  <si>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</si>
  <si>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</si>
  <si>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II. Gasto Etiquetado (II=A+B+C+D+E+F)</t>
  </si>
  <si>
    <t>III. Total del Gasto en Servicios Personales (III = I + II)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</si>
  <si>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</si>
  <si>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 xml:space="preserve">  </t>
  </si>
  <si>
    <t xml:space="preserve">b3) Deudores Diversos por Cobrar a Corto Plazo </t>
  </si>
  <si>
    <t xml:space="preserve">Monto </t>
  </si>
  <si>
    <t>Contratado (l)</t>
  </si>
  <si>
    <t xml:space="preserve"> h3) Otros Pasivos Circulantes</t>
  </si>
  <si>
    <t xml:space="preserve">h2) Recaudación por Participar </t>
  </si>
  <si>
    <t>i. Otros Activos no Circulares</t>
  </si>
  <si>
    <t xml:space="preserve">h. Estimación por Pérdida o Deterioro de Activos no Circulantes </t>
  </si>
  <si>
    <t>d2) Inventario de Mercancías Terminadas</t>
  </si>
  <si>
    <t>c2) Anticipo a Proveedores por Adquisición de Bienes Inmuebles y Muebles a Corto Plazo</t>
  </si>
  <si>
    <t>c5) Otros Derechos a Recibir Bienes o Servicios a Corto Plazo</t>
  </si>
  <si>
    <t>b2) Cuentas por Cobrar a Corto Plazo</t>
  </si>
  <si>
    <t>IIIC.  Exceso  o  Insuficiencia  en  la  Actualización  de  la  Hacienda  Pública/Patrimonio (IIIC=a+b)</t>
  </si>
  <si>
    <t xml:space="preserve">Formato 6 a) Estado Analítico del Ejercicio del Presupuesto de Egresos Detallado - LDF
 (Clasificación por Objeto del Gasto)
</t>
  </si>
  <si>
    <t>g5) Inversiones en Fideicomisos, Mandatos y Otros Análogos Fideicomiso de Desastres Naturales (Informativo)</t>
  </si>
  <si>
    <t xml:space="preserve">Formato 6 b) Estado Analítico del Ejercicio del Presupuesto de Egresos Detallado - LDF
 (Clasificación Administrativa)
</t>
  </si>
  <si>
    <t xml:space="preserve">Formato 6 c) Estado Analítico del Ejercicio del Presupuesto de Egresos Detallado - LDF
 (Clasificación Funcional)
</t>
  </si>
  <si>
    <t xml:space="preserve">Formato 6 d) Estado Analítico del Ejercicio del Presupuesto de Egresos Detallado - LDF
 (Clasificación de Servicios Personales por Categoría)
</t>
  </si>
  <si>
    <t xml:space="preserve">     A. Personal Administrativo y de Servicio Público</t>
  </si>
  <si>
    <t xml:space="preserve">     B. Magisterio</t>
  </si>
  <si>
    <t xml:space="preserve">     C. Servicios de Salud (C=c1+c2)</t>
  </si>
  <si>
    <t xml:space="preserve">          c1) Personal Administrativo</t>
  </si>
  <si>
    <t xml:space="preserve">          c2) Personal Médico, Paramédico y afín</t>
  </si>
  <si>
    <t xml:space="preserve">     D. Seguridad Pública</t>
  </si>
  <si>
    <t xml:space="preserve">     E. Gastos asociados a la implementación de nuevas leyes federales o reformas a las mismas (E = e1 + e2)</t>
  </si>
  <si>
    <t xml:space="preserve">     e1) Nombre del Programa o Ley 1</t>
  </si>
  <si>
    <t xml:space="preserve">     e2) Nombre del Programa o Ley 2</t>
  </si>
  <si>
    <t xml:space="preserve">     F. Sentencias laborales definitivas</t>
  </si>
  <si>
    <t xml:space="preserve">          e1) Nombre del Programa o Ley 1</t>
  </si>
  <si>
    <t xml:space="preserve">          e2) Nombre del Programa o Ley 2</t>
  </si>
  <si>
    <t xml:space="preserve"> d. Bienes Muebles</t>
  </si>
  <si>
    <t xml:space="preserve">c. Bienes Inmuebles, Infraestructura y Construcciones en Proceso </t>
  </si>
  <si>
    <t xml:space="preserve">         </t>
  </si>
  <si>
    <t>Formato 1 Estado de Situación Financiera Detallado - LDF</t>
  </si>
  <si>
    <t>Formato 2 Informe Analítico de la Dueda Pública y Otros Pasivos - LDF</t>
  </si>
  <si>
    <t>Formato 3 Informe Analítico de Obligaciones Diferentes de Financiamientos - LDF</t>
  </si>
  <si>
    <t>PRESIDENCIA</t>
  </si>
  <si>
    <t>Director Administrativo</t>
  </si>
  <si>
    <t>Se refiere al valor del Bono Cupón Cero que respalda el pago de los créditos asociados al mismo (Activo).</t>
  </si>
  <si>
    <t>Dr.Serafín Ríos Elorza</t>
  </si>
  <si>
    <t>Presidente de El Colegio de Tlaxcala, A.C.</t>
  </si>
  <si>
    <t>2022 (d)</t>
  </si>
  <si>
    <t>31 de diciembre de 2021-1 ( e )</t>
  </si>
  <si>
    <t>al 31 de diciembre de 2021-1 (d)</t>
  </si>
  <si>
    <t>L.A.E. Marco Antonio Ibarra Álvarez</t>
  </si>
  <si>
    <t>Al 30 de junio de 2022 (b) y al 31 de diciembre de 2021-1 (PESOS)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</si>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</sst>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General_)"/>
    <numFmt numFmtId="166" formatCode="_-* #,##0_-;\-* #,##0_-;_-* &quot;-&quot;??_-;_-@_-"/>
    <numFmt numFmtId="167" formatCode="#,##0.00_ ;\-#,##0.00\ "/>
    <numFmt numFmtId="168" formatCode="_-&quot;$&quot;* #,##0_-;\-&quot;$&quot;* #,##0_-;_-&quot;$&quot;* &quot;-&quot;??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i/>
      <sz val="9"/>
      <color theme="1"/>
      <name val="Arial"/>
      <family val="2"/>
    </font>
    <font>
      <u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b/>
      <sz val="6"/>
      <color theme="1"/>
      <name val="Arial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5"/>
      <color theme="1"/>
      <name val="Arial"/>
      <family val="2"/>
    </font>
    <font>
      <b/>
      <i/>
      <sz val="8"/>
      <color theme="1"/>
      <name val="Arial"/>
      <family val="2"/>
    </font>
    <font>
      <sz val="5.5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6.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165" fontId="20" fillId="0" borderId="0"/>
    <xf numFmtId="0" fontId="26" fillId="0" borderId="0"/>
    <xf numFmtId="0" fontId="29" fillId="0" borderId="0" applyNumberForma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3">
    <xf numFmtId="0" fontId="0" fillId="0" borderId="0" xfId="0"/>
    <xf numFmtId="0" fontId="25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166" fontId="24" fillId="0" borderId="0" xfId="45" applyNumberFormat="1" applyFont="1"/>
    <xf numFmtId="166" fontId="27" fillId="0" borderId="0" xfId="45" applyNumberFormat="1" applyFont="1" applyAlignment="1">
      <alignment horizontal="justify" vertical="center"/>
    </xf>
    <xf numFmtId="166" fontId="24" fillId="33" borderId="0" xfId="45" applyNumberFormat="1" applyFont="1" applyFill="1"/>
    <xf numFmtId="0" fontId="24" fillId="33" borderId="0" xfId="0" applyFont="1" applyFill="1" applyAlignment="1">
      <alignment horizontal="justify" vertical="center"/>
    </xf>
    <xf numFmtId="43" fontId="24" fillId="0" borderId="0" xfId="0" applyNumberFormat="1" applyFont="1" applyAlignment="1">
      <alignment horizontal="justify" vertical="center"/>
    </xf>
    <xf numFmtId="166" fontId="24" fillId="34" borderId="0" xfId="45" applyNumberFormat="1" applyFont="1" applyFill="1"/>
    <xf numFmtId="0" fontId="28" fillId="33" borderId="0" xfId="0" applyFont="1" applyFill="1" applyAlignment="1">
      <alignment horizontal="justify" vertical="center"/>
    </xf>
    <xf numFmtId="0" fontId="25" fillId="33" borderId="0" xfId="0" applyFont="1" applyFill="1" applyAlignment="1">
      <alignment horizontal="justify" vertical="center"/>
    </xf>
    <xf numFmtId="0" fontId="27" fillId="33" borderId="0" xfId="0" applyFont="1" applyFill="1" applyAlignment="1">
      <alignment horizontal="justify" vertical="center"/>
    </xf>
    <xf numFmtId="0" fontId="24" fillId="0" borderId="0" xfId="0" applyFont="1" applyFill="1" applyAlignment="1">
      <alignment horizontal="justify" vertical="center"/>
    </xf>
    <xf numFmtId="166" fontId="24" fillId="0" borderId="0" xfId="45" applyNumberFormat="1" applyFont="1" applyFill="1"/>
    <xf numFmtId="166" fontId="24" fillId="0" borderId="0" xfId="45" applyNumberFormat="1" applyFont="1" applyAlignment="1">
      <alignment horizontal="justify" vertical="center"/>
    </xf>
    <xf numFmtId="166" fontId="24" fillId="33" borderId="0" xfId="45" applyNumberFormat="1" applyFont="1" applyFill="1" applyAlignment="1">
      <alignment horizontal="justify" vertical="center"/>
    </xf>
    <xf numFmtId="0" fontId="28" fillId="0" borderId="0" xfId="0" applyFont="1" applyFill="1" applyAlignment="1">
      <alignment horizontal="justify" vertical="center"/>
    </xf>
    <xf numFmtId="43" fontId="24" fillId="0" borderId="0" xfId="45" applyFont="1" applyAlignment="1">
      <alignment horizontal="justify" vertical="center"/>
    </xf>
    <xf numFmtId="166" fontId="25" fillId="0" borderId="0" xfId="45" applyNumberFormat="1" applyFont="1"/>
    <xf numFmtId="166" fontId="25" fillId="33" borderId="0" xfId="45" applyNumberFormat="1" applyFont="1" applyFill="1"/>
    <xf numFmtId="0" fontId="30" fillId="0" borderId="0" xfId="0" applyFont="1" applyAlignment="1">
      <alignment horizontal="justify" vertical="center"/>
    </xf>
    <xf numFmtId="166" fontId="27" fillId="0" borderId="0" xfId="0" applyNumberFormat="1" applyFont="1" applyAlignment="1">
      <alignment horizontal="justify" vertical="center"/>
    </xf>
    <xf numFmtId="166" fontId="25" fillId="0" borderId="0" xfId="0" applyNumberFormat="1" applyFont="1" applyAlignment="1">
      <alignment horizontal="justify" vertical="center"/>
    </xf>
    <xf numFmtId="166" fontId="24" fillId="0" borderId="0" xfId="45" applyNumberFormat="1" applyFont="1" applyFill="1" applyAlignment="1">
      <alignment horizontal="justify" vertical="center"/>
    </xf>
    <xf numFmtId="166" fontId="24" fillId="0" borderId="0" xfId="45" applyNumberFormat="1" applyFont="1" applyFill="1" applyAlignment="1">
      <alignment vertical="center"/>
    </xf>
    <xf numFmtId="166" fontId="25" fillId="0" borderId="0" xfId="45" applyNumberFormat="1" applyFont="1" applyAlignment="1">
      <alignment horizontal="justify" vertical="center"/>
    </xf>
    <xf numFmtId="166" fontId="25" fillId="33" borderId="0" xfId="0" applyNumberFormat="1" applyFont="1" applyFill="1" applyAlignment="1">
      <alignment horizontal="justify" vertical="center"/>
    </xf>
    <xf numFmtId="166" fontId="24" fillId="34" borderId="0" xfId="0" applyNumberFormat="1" applyFont="1" applyFill="1" applyAlignment="1">
      <alignment horizontal="justify" vertical="center"/>
    </xf>
    <xf numFmtId="43" fontId="24" fillId="34" borderId="0" xfId="0" applyNumberFormat="1" applyFont="1" applyFill="1" applyAlignment="1">
      <alignment horizontal="justify"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3" fillId="0" borderId="0" xfId="0" applyFont="1" applyBorder="1"/>
    <xf numFmtId="166" fontId="23" fillId="0" borderId="0" xfId="45" applyNumberFormat="1" applyFont="1" applyBorder="1" applyAlignment="1">
      <alignment horizontal="right"/>
    </xf>
    <xf numFmtId="0" fontId="24" fillId="0" borderId="0" xfId="0" applyFont="1" applyAlignment="1">
      <alignment horizontal="left" vertical="center"/>
    </xf>
    <xf numFmtId="166" fontId="23" fillId="0" borderId="0" xfId="45" applyNumberFormat="1" applyFont="1" applyBorder="1"/>
    <xf numFmtId="0" fontId="36" fillId="0" borderId="0" xfId="49" applyFont="1" applyAlignment="1">
      <alignment horizontal="justify" vertical="center"/>
    </xf>
    <xf numFmtId="0" fontId="27" fillId="0" borderId="0" xfId="0" applyFont="1"/>
    <xf numFmtId="0" fontId="24" fillId="34" borderId="0" xfId="0" applyFont="1" applyFill="1" applyAlignment="1">
      <alignment horizontal="justify" vertical="center"/>
    </xf>
    <xf numFmtId="166" fontId="24" fillId="34" borderId="0" xfId="45" applyNumberFormat="1" applyFont="1" applyFill="1" applyAlignment="1">
      <alignment horizontal="justify" vertical="center"/>
    </xf>
    <xf numFmtId="166" fontId="25" fillId="35" borderId="0" xfId="45" applyNumberFormat="1" applyFont="1" applyFill="1"/>
    <xf numFmtId="166" fontId="24" fillId="36" borderId="0" xfId="45" applyNumberFormat="1" applyFont="1" applyFill="1"/>
    <xf numFmtId="166" fontId="25" fillId="36" borderId="0" xfId="45" applyNumberFormat="1" applyFont="1" applyFill="1"/>
    <xf numFmtId="166" fontId="23" fillId="33" borderId="0" xfId="45" applyNumberFormat="1" applyFont="1" applyFill="1"/>
    <xf numFmtId="0" fontId="24" fillId="0" borderId="0" xfId="0" applyFont="1" applyAlignment="1">
      <alignment horizontal="right" vertical="center"/>
    </xf>
    <xf numFmtId="0" fontId="37" fillId="37" borderId="19" xfId="46" applyFont="1" applyFill="1" applyBorder="1" applyAlignment="1">
      <alignment vertical="center"/>
    </xf>
    <xf numFmtId="0" fontId="37" fillId="37" borderId="20" xfId="46" applyFont="1" applyFill="1" applyBorder="1" applyAlignment="1">
      <alignment vertical="center"/>
    </xf>
    <xf numFmtId="0" fontId="37" fillId="37" borderId="21" xfId="46" applyFont="1" applyFill="1" applyBorder="1" applyAlignment="1">
      <alignment vertical="center"/>
    </xf>
    <xf numFmtId="0" fontId="37" fillId="37" borderId="0" xfId="46" applyFont="1" applyFill="1" applyAlignment="1">
      <alignment vertical="center"/>
    </xf>
    <xf numFmtId="0" fontId="37" fillId="37" borderId="22" xfId="46" applyFont="1" applyFill="1" applyBorder="1" applyAlignment="1">
      <alignment vertical="center"/>
    </xf>
    <xf numFmtId="0" fontId="38" fillId="37" borderId="0" xfId="46" applyFont="1" applyFill="1" applyBorder="1" applyAlignment="1">
      <alignment vertical="center"/>
    </xf>
    <xf numFmtId="0" fontId="37" fillId="37" borderId="0" xfId="46" applyFont="1" applyFill="1" applyBorder="1" applyAlignment="1">
      <alignment vertical="center"/>
    </xf>
    <xf numFmtId="0" fontId="37" fillId="37" borderId="23" xfId="46" applyFont="1" applyFill="1" applyBorder="1" applyAlignment="1">
      <alignment vertical="center"/>
    </xf>
    <xf numFmtId="0" fontId="37" fillId="37" borderId="24" xfId="46" applyFont="1" applyFill="1" applyBorder="1" applyAlignment="1">
      <alignment vertical="center"/>
    </xf>
    <xf numFmtId="0" fontId="37" fillId="37" borderId="25" xfId="46" applyFont="1" applyFill="1" applyBorder="1" applyAlignment="1">
      <alignment vertical="center"/>
    </xf>
    <xf numFmtId="0" fontId="37" fillId="37" borderId="26" xfId="46" applyFont="1" applyFill="1" applyBorder="1" applyAlignment="1">
      <alignment vertical="center"/>
    </xf>
    <xf numFmtId="0" fontId="39" fillId="37" borderId="27" xfId="46" applyFont="1" applyFill="1" applyBorder="1" applyAlignment="1">
      <alignment vertical="center"/>
    </xf>
    <xf numFmtId="0" fontId="20" fillId="37" borderId="28" xfId="46" applyFont="1" applyFill="1" applyBorder="1" applyAlignment="1">
      <alignment vertical="center"/>
    </xf>
    <xf numFmtId="0" fontId="20" fillId="37" borderId="29" xfId="46" applyFont="1" applyFill="1" applyBorder="1" applyAlignment="1">
      <alignment vertical="center"/>
    </xf>
    <xf numFmtId="0" fontId="20" fillId="37" borderId="0" xfId="46" applyFont="1" applyFill="1" applyAlignment="1">
      <alignment vertical="center"/>
    </xf>
    <xf numFmtId="0" fontId="20" fillId="37" borderId="25" xfId="46" applyFont="1" applyFill="1" applyBorder="1" applyAlignment="1">
      <alignment vertical="center"/>
    </xf>
    <xf numFmtId="0" fontId="20" fillId="37" borderId="26" xfId="46" applyFont="1" applyFill="1" applyBorder="1" applyAlignment="1">
      <alignment vertical="center"/>
    </xf>
    <xf numFmtId="0" fontId="39" fillId="37" borderId="30" xfId="46" applyFont="1" applyFill="1" applyBorder="1" applyAlignment="1">
      <alignment horizontal="center" vertical="center"/>
    </xf>
    <xf numFmtId="0" fontId="39" fillId="37" borderId="30" xfId="46" applyFont="1" applyFill="1" applyBorder="1" applyAlignment="1">
      <alignment horizontal="center" vertical="center" wrapText="1"/>
    </xf>
    <xf numFmtId="0" fontId="20" fillId="37" borderId="0" xfId="46" applyFont="1" applyFill="1" applyBorder="1" applyAlignment="1">
      <alignment vertical="center" wrapText="1"/>
    </xf>
    <xf numFmtId="4" fontId="20" fillId="37" borderId="0" xfId="46" applyNumberFormat="1" applyFont="1" applyFill="1" applyBorder="1" applyAlignment="1">
      <alignment vertical="center" wrapText="1"/>
    </xf>
    <xf numFmtId="0" fontId="37" fillId="37" borderId="0" xfId="46" applyFont="1" applyFill="1" applyAlignment="1">
      <alignment vertical="center" wrapText="1"/>
    </xf>
    <xf numFmtId="0" fontId="34" fillId="0" borderId="31" xfId="46" applyFont="1" applyFill="1" applyBorder="1" applyAlignment="1">
      <alignment horizontal="center" vertical="center"/>
    </xf>
    <xf numFmtId="4" fontId="20" fillId="37" borderId="30" xfId="46" applyNumberFormat="1" applyFont="1" applyFill="1" applyBorder="1" applyAlignment="1">
      <alignment horizontal="right" vertical="center" wrapText="1"/>
    </xf>
    <xf numFmtId="4" fontId="20" fillId="37" borderId="30" xfId="44" applyNumberFormat="1" applyFont="1" applyFill="1" applyBorder="1" applyAlignment="1">
      <alignment horizontal="right" vertical="center" wrapText="1"/>
    </xf>
    <xf numFmtId="0" fontId="34" fillId="0" borderId="27" xfId="46" applyFont="1" applyFill="1" applyBorder="1" applyAlignment="1">
      <alignment vertical="center"/>
    </xf>
    <xf numFmtId="0" fontId="34" fillId="0" borderId="27" xfId="46" applyFont="1" applyFill="1" applyBorder="1" applyAlignment="1">
      <alignment horizontal="center" vertical="center"/>
    </xf>
    <xf numFmtId="0" fontId="34" fillId="0" borderId="22" xfId="46" applyFont="1" applyFill="1" applyBorder="1" applyAlignment="1">
      <alignment horizontal="center" vertical="center"/>
    </xf>
    <xf numFmtId="167" fontId="20" fillId="37" borderId="30" xfId="44" applyNumberFormat="1" applyFont="1" applyFill="1" applyBorder="1" applyAlignment="1">
      <alignment horizontal="right" vertical="center" wrapText="1"/>
    </xf>
    <xf numFmtId="0" fontId="39" fillId="37" borderId="0" xfId="46" applyFont="1" applyFill="1" applyBorder="1" applyAlignment="1">
      <alignment horizontal="center" vertical="justify" wrapText="1"/>
    </xf>
    <xf numFmtId="43" fontId="20" fillId="37" borderId="0" xfId="46" applyNumberFormat="1" applyFont="1" applyFill="1" applyBorder="1" applyAlignment="1">
      <alignment horizontal="justify" vertical="center" wrapText="1"/>
    </xf>
    <xf numFmtId="167" fontId="20" fillId="37" borderId="0" xfId="44" applyNumberFormat="1" applyFont="1" applyFill="1" applyBorder="1" applyAlignment="1">
      <alignment horizontal="right" vertical="center" wrapText="1"/>
    </xf>
    <xf numFmtId="0" fontId="20" fillId="37" borderId="0" xfId="46" applyFont="1" applyFill="1" applyAlignment="1">
      <alignment vertical="center" wrapText="1"/>
    </xf>
    <xf numFmtId="0" fontId="20" fillId="37" borderId="0" xfId="46" applyFont="1" applyFill="1" applyBorder="1" applyAlignment="1">
      <alignment horizontal="justify" vertical="center" wrapText="1"/>
    </xf>
    <xf numFmtId="0" fontId="37" fillId="37" borderId="0" xfId="46" applyFont="1" applyFill="1" applyBorder="1" applyAlignment="1">
      <alignment vertical="center" wrapText="1"/>
    </xf>
    <xf numFmtId="0" fontId="38" fillId="37" borderId="27" xfId="46" applyFont="1" applyFill="1" applyBorder="1" applyAlignment="1">
      <alignment vertical="center"/>
    </xf>
    <xf numFmtId="0" fontId="37" fillId="37" borderId="28" xfId="46" applyFont="1" applyFill="1" applyBorder="1" applyAlignment="1">
      <alignment vertical="center"/>
    </xf>
    <xf numFmtId="0" fontId="37" fillId="37" borderId="29" xfId="46" applyFont="1" applyFill="1" applyBorder="1" applyAlignment="1">
      <alignment vertical="center"/>
    </xf>
    <xf numFmtId="49" fontId="38" fillId="37" borderId="27" xfId="46" applyNumberFormat="1" applyFont="1" applyFill="1" applyBorder="1" applyAlignment="1">
      <alignment vertical="center"/>
    </xf>
    <xf numFmtId="0" fontId="38" fillId="37" borderId="30" xfId="46" applyFont="1" applyFill="1" applyBorder="1" applyAlignment="1">
      <alignment horizontal="center" vertical="center"/>
    </xf>
    <xf numFmtId="0" fontId="38" fillId="37" borderId="30" xfId="46" applyFont="1" applyFill="1" applyBorder="1" applyAlignment="1">
      <alignment horizontal="center" vertical="center" wrapText="1"/>
    </xf>
    <xf numFmtId="4" fontId="37" fillId="37" borderId="0" xfId="46" applyNumberFormat="1" applyFont="1" applyFill="1" applyBorder="1" applyAlignment="1">
      <alignment vertical="center" wrapText="1"/>
    </xf>
    <xf numFmtId="4" fontId="38" fillId="37" borderId="0" xfId="46" applyNumberFormat="1" applyFont="1" applyFill="1" applyBorder="1" applyAlignment="1">
      <alignment vertical="center" wrapText="1"/>
    </xf>
    <xf numFmtId="0" fontId="33" fillId="0" borderId="32" xfId="46" applyFont="1" applyFill="1" applyBorder="1" applyAlignment="1">
      <alignment horizontal="center" vertical="center"/>
    </xf>
    <xf numFmtId="4" fontId="37" fillId="37" borderId="30" xfId="46" applyNumberFormat="1" applyFont="1" applyFill="1" applyBorder="1" applyAlignment="1">
      <alignment horizontal="right" vertical="center" wrapText="1"/>
    </xf>
    <xf numFmtId="4" fontId="37" fillId="37" borderId="30" xfId="52" applyNumberFormat="1" applyFont="1" applyFill="1" applyBorder="1" applyAlignment="1">
      <alignment horizontal="right" vertical="center" wrapText="1"/>
    </xf>
    <xf numFmtId="0" fontId="33" fillId="0" borderId="0" xfId="46" applyFont="1" applyFill="1" applyBorder="1" applyAlignment="1">
      <alignment horizontal="center" vertical="center"/>
    </xf>
    <xf numFmtId="0" fontId="40" fillId="0" borderId="0" xfId="46" applyFont="1" applyFill="1" applyBorder="1" applyAlignment="1">
      <alignment horizontal="justify" vertical="center"/>
    </xf>
    <xf numFmtId="0" fontId="40" fillId="0" borderId="23" xfId="46" applyFont="1" applyFill="1" applyBorder="1" applyAlignment="1">
      <alignment horizontal="justify" vertical="center"/>
    </xf>
    <xf numFmtId="4" fontId="38" fillId="37" borderId="30" xfId="52" applyNumberFormat="1" applyFont="1" applyFill="1" applyBorder="1" applyAlignment="1">
      <alignment horizontal="right" vertical="center" wrapText="1"/>
    </xf>
    <xf numFmtId="0" fontId="33" fillId="0" borderId="0" xfId="46" applyNumberFormat="1" applyFont="1" applyFill="1" applyBorder="1" applyAlignment="1">
      <alignment horizontal="center" vertical="center" wrapText="1"/>
    </xf>
    <xf numFmtId="0" fontId="40" fillId="0" borderId="0" xfId="46" applyFont="1" applyFill="1" applyBorder="1" applyAlignment="1">
      <alignment horizontal="justify" vertical="center" wrapText="1"/>
    </xf>
    <xf numFmtId="0" fontId="40" fillId="0" borderId="23" xfId="46" applyFont="1" applyFill="1" applyBorder="1" applyAlignment="1">
      <alignment horizontal="justify" vertical="center" wrapText="1"/>
    </xf>
    <xf numFmtId="0" fontId="33" fillId="0" borderId="24" xfId="46" applyNumberFormat="1" applyFont="1" applyFill="1" applyBorder="1" applyAlignment="1">
      <alignment horizontal="center" vertical="center" wrapText="1"/>
    </xf>
    <xf numFmtId="43" fontId="37" fillId="37" borderId="0" xfId="52" applyFont="1" applyFill="1" applyBorder="1" applyAlignment="1">
      <alignment vertical="center" wrapText="1"/>
    </xf>
    <xf numFmtId="167" fontId="37" fillId="37" borderId="30" xfId="52" applyNumberFormat="1" applyFont="1" applyFill="1" applyBorder="1" applyAlignment="1">
      <alignment horizontal="right" vertical="center" wrapText="1"/>
    </xf>
    <xf numFmtId="0" fontId="38" fillId="37" borderId="0" xfId="46" applyFont="1" applyFill="1" applyBorder="1" applyAlignment="1">
      <alignment horizontal="center" vertical="justify" wrapText="1"/>
    </xf>
    <xf numFmtId="43" fontId="37" fillId="37" borderId="0" xfId="46" applyNumberFormat="1" applyFont="1" applyFill="1" applyBorder="1" applyAlignment="1">
      <alignment horizontal="justify" vertical="center" wrapText="1"/>
    </xf>
    <xf numFmtId="167" fontId="37" fillId="37" borderId="0" xfId="52" applyNumberFormat="1" applyFont="1" applyFill="1" applyBorder="1" applyAlignment="1">
      <alignment horizontal="right" vertical="center" wrapText="1"/>
    </xf>
    <xf numFmtId="0" fontId="37" fillId="37" borderId="0" xfId="46" applyFont="1" applyFill="1" applyBorder="1" applyAlignment="1">
      <alignment horizontal="justify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1" fillId="0" borderId="0" xfId="0" applyFont="1" applyBorder="1" applyAlignment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 wrapText="1"/>
    </xf>
    <xf numFmtId="0" fontId="0" fillId="0" borderId="15" xfId="0" applyBorder="1"/>
    <xf numFmtId="0" fontId="0" fillId="0" borderId="12" xfId="0" applyBorder="1"/>
    <xf numFmtId="0" fontId="18" fillId="0" borderId="34" xfId="0" applyFont="1" applyBorder="1" applyAlignment="1">
      <alignment horizontal="left" vertical="center" wrapText="1"/>
    </xf>
    <xf numFmtId="0" fontId="0" fillId="0" borderId="14" xfId="0" applyBorder="1"/>
    <xf numFmtId="0" fontId="18" fillId="0" borderId="14" xfId="0" applyFont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1" fillId="38" borderId="13" xfId="0" applyFont="1" applyFill="1" applyBorder="1" applyAlignment="1">
      <alignment horizontal="center" vertical="center" wrapText="1"/>
    </xf>
    <xf numFmtId="0" fontId="21" fillId="38" borderId="18" xfId="0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14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21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37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justify" vertical="center" wrapText="1"/>
    </xf>
    <xf numFmtId="0" fontId="18" fillId="0" borderId="38" xfId="0" applyFont="1" applyBorder="1" applyAlignment="1">
      <alignment horizontal="justify" vertical="center" wrapText="1"/>
    </xf>
    <xf numFmtId="0" fontId="21" fillId="0" borderId="3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46" fillId="0" borderId="16" xfId="0" applyFont="1" applyBorder="1" applyAlignment="1">
      <alignment horizontal="left" vertical="center"/>
    </xf>
    <xf numFmtId="0" fontId="46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14" xfId="0" applyFont="1" applyBorder="1" applyAlignment="1">
      <alignment horizontal="justify" vertical="center"/>
    </xf>
    <xf numFmtId="0" fontId="21" fillId="0" borderId="15" xfId="0" applyFont="1" applyBorder="1" applyAlignment="1">
      <alignment horizontal="justify" vertical="center"/>
    </xf>
    <xf numFmtId="0" fontId="21" fillId="0" borderId="16" xfId="0" applyFont="1" applyBorder="1" applyAlignment="1">
      <alignment horizontal="justify" vertical="center"/>
    </xf>
    <xf numFmtId="0" fontId="21" fillId="0" borderId="18" xfId="0" applyFont="1" applyBorder="1" applyAlignment="1">
      <alignment horizontal="justify" vertical="center"/>
    </xf>
    <xf numFmtId="0" fontId="21" fillId="0" borderId="3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indent="1"/>
    </xf>
    <xf numFmtId="0" fontId="18" fillId="0" borderId="34" xfId="0" applyFont="1" applyBorder="1" applyAlignment="1">
      <alignment horizontal="left" vertical="center"/>
    </xf>
    <xf numFmtId="0" fontId="18" fillId="0" borderId="14" xfId="0" applyFont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8" fillId="0" borderId="34" xfId="0" applyFont="1" applyBorder="1" applyAlignment="1">
      <alignment horizontal="justify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 inden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 indent="2"/>
    </xf>
    <xf numFmtId="0" fontId="18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 indent="1"/>
    </xf>
    <xf numFmtId="0" fontId="21" fillId="0" borderId="18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0" xfId="0" applyFont="1" applyBorder="1" applyAlignment="1">
      <alignment horizontal="justify" vertical="center" wrapText="1"/>
    </xf>
    <xf numFmtId="0" fontId="18" fillId="0" borderId="18" xfId="0" applyFont="1" applyBorder="1" applyAlignment="1">
      <alignment horizontal="justify" vertical="center" wrapText="1"/>
    </xf>
    <xf numFmtId="0" fontId="18" fillId="0" borderId="17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wrapText="1"/>
    </xf>
    <xf numFmtId="0" fontId="21" fillId="38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3" fontId="18" fillId="0" borderId="15" xfId="45" applyFont="1" applyBorder="1" applyAlignment="1">
      <alignment vertical="center" wrapText="1"/>
    </xf>
    <xf numFmtId="43" fontId="18" fillId="0" borderId="18" xfId="45" applyFont="1" applyBorder="1" applyAlignment="1">
      <alignment vertical="center" wrapText="1"/>
    </xf>
    <xf numFmtId="43" fontId="21" fillId="38" borderId="42" xfId="45" applyFont="1" applyFill="1" applyBorder="1" applyAlignment="1">
      <alignment horizontal="center" vertical="center" wrapText="1"/>
    </xf>
    <xf numFmtId="43" fontId="21" fillId="38" borderId="13" xfId="45" applyFont="1" applyFill="1" applyBorder="1" applyAlignment="1">
      <alignment horizontal="center" vertical="center"/>
    </xf>
    <xf numFmtId="43" fontId="21" fillId="38" borderId="18" xfId="45" applyFont="1" applyFill="1" applyBorder="1" applyAlignment="1">
      <alignment horizontal="center" vertical="center"/>
    </xf>
    <xf numFmtId="43" fontId="18" fillId="0" borderId="15" xfId="45" applyFont="1" applyBorder="1" applyAlignment="1">
      <alignment vertical="center"/>
    </xf>
    <xf numFmtId="43" fontId="21" fillId="0" borderId="38" xfId="45" applyFont="1" applyBorder="1" applyAlignment="1">
      <alignment vertical="center"/>
    </xf>
    <xf numFmtId="43" fontId="18" fillId="0" borderId="18" xfId="45" applyFont="1" applyBorder="1" applyAlignment="1">
      <alignment vertical="center"/>
    </xf>
    <xf numFmtId="43" fontId="18" fillId="0" borderId="15" xfId="45" applyFont="1" applyFill="1" applyBorder="1" applyAlignment="1">
      <alignment vertical="center" wrapText="1"/>
    </xf>
    <xf numFmtId="44" fontId="18" fillId="0" borderId="36" xfId="53" applyFont="1" applyBorder="1" applyAlignment="1">
      <alignment vertical="center" wrapText="1"/>
    </xf>
    <xf numFmtId="44" fontId="18" fillId="0" borderId="38" xfId="53" applyFont="1" applyBorder="1" applyAlignment="1">
      <alignment vertical="center" wrapText="1"/>
    </xf>
    <xf numFmtId="0" fontId="0" fillId="0" borderId="0" xfId="0" applyBorder="1" applyAlignment="1"/>
    <xf numFmtId="0" fontId="0" fillId="0" borderId="15" xfId="0" applyBorder="1" applyAlignment="1"/>
    <xf numFmtId="0" fontId="0" fillId="0" borderId="14" xfId="0" applyBorder="1" applyAlignment="1"/>
    <xf numFmtId="168" fontId="18" fillId="0" borderId="37" xfId="53" applyNumberFormat="1" applyFont="1" applyBorder="1" applyAlignment="1">
      <alignment vertical="center" wrapText="1"/>
    </xf>
    <xf numFmtId="44" fontId="18" fillId="0" borderId="15" xfId="53" applyFont="1" applyBorder="1" applyAlignment="1">
      <alignment horizontal="center" vertical="center"/>
    </xf>
    <xf numFmtId="44" fontId="18" fillId="0" borderId="15" xfId="53" applyFont="1" applyFill="1" applyBorder="1" applyAlignment="1">
      <alignment horizontal="center" vertical="center"/>
    </xf>
    <xf numFmtId="43" fontId="18" fillId="0" borderId="0" xfId="45" applyFont="1"/>
    <xf numFmtId="0" fontId="18" fillId="0" borderId="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45" fillId="0" borderId="15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166" fontId="18" fillId="0" borderId="15" xfId="45" applyNumberFormat="1" applyFont="1" applyFill="1" applyBorder="1" applyAlignment="1">
      <alignment vertical="center" wrapText="1"/>
    </xf>
    <xf numFmtId="166" fontId="18" fillId="0" borderId="15" xfId="45" applyNumberFormat="1" applyFont="1" applyFill="1" applyBorder="1" applyAlignment="1">
      <alignment horizontal="center" vertical="center"/>
    </xf>
    <xf numFmtId="166" fontId="18" fillId="0" borderId="18" xfId="45" applyNumberFormat="1" applyFont="1" applyBorder="1" applyAlignment="1">
      <alignment horizontal="center" vertical="center"/>
    </xf>
    <xf numFmtId="166" fontId="18" fillId="39" borderId="37" xfId="0" applyNumberFormat="1" applyFont="1" applyFill="1" applyBorder="1" applyAlignment="1">
      <alignment horizontal="right" vertical="center"/>
    </xf>
    <xf numFmtId="166" fontId="18" fillId="39" borderId="15" xfId="0" applyNumberFormat="1" applyFont="1" applyFill="1" applyBorder="1" applyAlignment="1">
      <alignment horizontal="right" vertical="center"/>
    </xf>
    <xf numFmtId="166" fontId="18" fillId="0" borderId="37" xfId="0" applyNumberFormat="1" applyFont="1" applyBorder="1" applyAlignment="1">
      <alignment horizontal="right" vertical="center"/>
    </xf>
    <xf numFmtId="166" fontId="18" fillId="0" borderId="15" xfId="0" applyNumberFormat="1" applyFont="1" applyBorder="1" applyAlignment="1">
      <alignment horizontal="right" vertical="center"/>
    </xf>
    <xf numFmtId="166" fontId="18" fillId="0" borderId="15" xfId="0" applyNumberFormat="1" applyFont="1" applyFill="1" applyBorder="1" applyAlignment="1">
      <alignment horizontal="right" vertical="center"/>
    </xf>
    <xf numFmtId="166" fontId="21" fillId="0" borderId="15" xfId="0" applyNumberFormat="1" applyFont="1" applyBorder="1" applyAlignment="1">
      <alignment horizontal="center" vertical="center"/>
    </xf>
    <xf numFmtId="166" fontId="18" fillId="0" borderId="38" xfId="0" applyNumberFormat="1" applyFont="1" applyBorder="1" applyAlignment="1">
      <alignment horizontal="center" vertical="center"/>
    </xf>
    <xf numFmtId="166" fontId="18" fillId="0" borderId="18" xfId="0" applyNumberFormat="1" applyFont="1" applyBorder="1" applyAlignment="1">
      <alignment horizontal="center" vertical="center"/>
    </xf>
    <xf numFmtId="166" fontId="21" fillId="39" borderId="37" xfId="0" applyNumberFormat="1" applyFont="1" applyFill="1" applyBorder="1" applyAlignment="1">
      <alignment horizontal="right" vertical="center"/>
    </xf>
    <xf numFmtId="166" fontId="21" fillId="39" borderId="15" xfId="0" applyNumberFormat="1" applyFont="1" applyFill="1" applyBorder="1" applyAlignment="1">
      <alignment horizontal="right" vertical="center"/>
    </xf>
    <xf numFmtId="166" fontId="18" fillId="0" borderId="15" xfId="0" applyNumberFormat="1" applyFont="1" applyBorder="1" applyAlignment="1">
      <alignment horizontal="center" vertical="center" wrapText="1"/>
    </xf>
    <xf numFmtId="0" fontId="35" fillId="0" borderId="37" xfId="0" applyFont="1" applyBorder="1" applyAlignment="1">
      <alignment horizontal="left" vertical="center"/>
    </xf>
    <xf numFmtId="166" fontId="35" fillId="0" borderId="15" xfId="0" applyNumberFormat="1" applyFont="1" applyBorder="1" applyAlignment="1">
      <alignment horizontal="right" vertical="center"/>
    </xf>
    <xf numFmtId="166" fontId="35" fillId="0" borderId="15" xfId="0" applyNumberFormat="1" applyFont="1" applyFill="1" applyBorder="1" applyAlignment="1">
      <alignment horizontal="right" vertical="center"/>
    </xf>
    <xf numFmtId="166" fontId="21" fillId="0" borderId="18" xfId="0" applyNumberFormat="1" applyFont="1" applyBorder="1" applyAlignment="1">
      <alignment horizontal="center" vertical="center"/>
    </xf>
    <xf numFmtId="166" fontId="21" fillId="0" borderId="37" xfId="0" applyNumberFormat="1" applyFont="1" applyBorder="1" applyAlignment="1">
      <alignment horizontal="center" vertical="center" wrapText="1"/>
    </xf>
    <xf numFmtId="166" fontId="21" fillId="0" borderId="15" xfId="0" applyNumberFormat="1" applyFont="1" applyBorder="1" applyAlignment="1">
      <alignment horizontal="center" vertical="center" wrapText="1"/>
    </xf>
    <xf numFmtId="166" fontId="18" fillId="0" borderId="37" xfId="45" applyNumberFormat="1" applyFont="1" applyBorder="1" applyAlignment="1">
      <alignment vertical="center" wrapText="1"/>
    </xf>
    <xf numFmtId="166" fontId="18" fillId="0" borderId="37" xfId="45" applyNumberFormat="1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21" fillId="0" borderId="0" xfId="0" applyFont="1" applyFill="1" applyAlignment="1">
      <alignment horizontal="left" vertical="center" indent="1"/>
    </xf>
    <xf numFmtId="166" fontId="18" fillId="0" borderId="37" xfId="45" applyNumberFormat="1" applyFont="1" applyFill="1" applyBorder="1" applyAlignment="1"/>
    <xf numFmtId="166" fontId="0" fillId="0" borderId="37" xfId="45" applyNumberFormat="1" applyFont="1" applyFill="1" applyBorder="1"/>
    <xf numFmtId="44" fontId="18" fillId="0" borderId="37" xfId="53" applyFont="1" applyFill="1" applyBorder="1" applyAlignment="1">
      <alignment vertical="center" wrapText="1"/>
    </xf>
    <xf numFmtId="166" fontId="21" fillId="0" borderId="37" xfId="45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 indent="2"/>
    </xf>
    <xf numFmtId="0" fontId="43" fillId="0" borderId="0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justify" vertical="center" wrapText="1"/>
    </xf>
    <xf numFmtId="43" fontId="45" fillId="0" borderId="15" xfId="45" applyFont="1" applyFill="1" applyBorder="1" applyAlignment="1">
      <alignment horizontal="justify" vertical="center" wrapText="1"/>
    </xf>
    <xf numFmtId="43" fontId="21" fillId="0" borderId="15" xfId="45" applyFont="1" applyFill="1" applyBorder="1" applyAlignment="1">
      <alignment horizontal="justify" vertical="center" wrapText="1"/>
    </xf>
    <xf numFmtId="43" fontId="18" fillId="0" borderId="15" xfId="45" applyFont="1" applyFill="1" applyBorder="1" applyAlignment="1">
      <alignment horizontal="justify" vertical="center" wrapText="1"/>
    </xf>
    <xf numFmtId="43" fontId="21" fillId="0" borderId="37" xfId="45" applyFont="1" applyFill="1" applyBorder="1" applyAlignment="1">
      <alignment horizontal="justify" vertical="center" wrapText="1"/>
    </xf>
    <xf numFmtId="43" fontId="45" fillId="0" borderId="37" xfId="45" applyFont="1" applyFill="1" applyBorder="1" applyAlignment="1">
      <alignment horizontal="justify" vertical="center" wrapText="1"/>
    </xf>
    <xf numFmtId="43" fontId="45" fillId="0" borderId="18" xfId="45" applyFont="1" applyFill="1" applyBorder="1" applyAlignment="1">
      <alignment horizontal="justify" vertical="center" wrapText="1"/>
    </xf>
    <xf numFmtId="43" fontId="44" fillId="0" borderId="15" xfId="45" applyFont="1" applyBorder="1" applyAlignment="1">
      <alignment horizontal="justify" vertical="center" wrapText="1"/>
    </xf>
    <xf numFmtId="43" fontId="44" fillId="0" borderId="18" xfId="45" applyFont="1" applyBorder="1" applyAlignment="1">
      <alignment horizontal="justify" vertical="center" wrapText="1"/>
    </xf>
    <xf numFmtId="0" fontId="21" fillId="0" borderId="14" xfId="0" applyFont="1" applyBorder="1" applyAlignment="1">
      <alignment horizontal="center" vertical="center" wrapText="1"/>
    </xf>
    <xf numFmtId="166" fontId="18" fillId="0" borderId="18" xfId="45" applyNumberFormat="1" applyFont="1" applyFill="1" applyBorder="1" applyAlignment="1">
      <alignment vertical="center" wrapText="1"/>
    </xf>
    <xf numFmtId="166" fontId="34" fillId="0" borderId="15" xfId="45" applyNumberFormat="1" applyFont="1" applyFill="1" applyBorder="1" applyAlignment="1">
      <alignment vertical="center" wrapText="1"/>
    </xf>
    <xf numFmtId="166" fontId="18" fillId="0" borderId="15" xfId="45" applyNumberFormat="1" applyFont="1" applyFill="1" applyBorder="1" applyAlignment="1">
      <alignment vertical="center"/>
    </xf>
    <xf numFmtId="43" fontId="18" fillId="0" borderId="15" xfId="45" applyFont="1" applyFill="1" applyBorder="1" applyAlignment="1">
      <alignment vertical="center"/>
    </xf>
    <xf numFmtId="166" fontId="21" fillId="0" borderId="15" xfId="45" applyNumberFormat="1" applyFont="1" applyFill="1" applyBorder="1" applyAlignment="1">
      <alignment vertical="center"/>
    </xf>
    <xf numFmtId="44" fontId="18" fillId="0" borderId="15" xfId="53" applyFont="1" applyFill="1" applyBorder="1" applyAlignment="1">
      <alignment horizontal="right" vertical="center"/>
    </xf>
    <xf numFmtId="166" fontId="21" fillId="0" borderId="36" xfId="0" applyNumberFormat="1" applyFont="1" applyFill="1" applyBorder="1" applyAlignment="1">
      <alignment horizontal="center" vertical="center"/>
    </xf>
    <xf numFmtId="166" fontId="21" fillId="0" borderId="37" xfId="0" applyNumberFormat="1" applyFont="1" applyFill="1" applyBorder="1" applyAlignment="1">
      <alignment horizontal="center" vertical="center"/>
    </xf>
    <xf numFmtId="166" fontId="21" fillId="0" borderId="15" xfId="0" applyNumberFormat="1" applyFont="1" applyFill="1" applyBorder="1" applyAlignment="1">
      <alignment horizontal="right" vertical="center" wrapText="1"/>
    </xf>
    <xf numFmtId="166" fontId="21" fillId="0" borderId="36" xfId="0" applyNumberFormat="1" applyFont="1" applyFill="1" applyBorder="1" applyAlignment="1">
      <alignment horizontal="center" vertical="center" wrapText="1"/>
    </xf>
    <xf numFmtId="164" fontId="18" fillId="0" borderId="37" xfId="45" applyNumberFormat="1" applyFont="1" applyFill="1" applyBorder="1" applyAlignment="1">
      <alignment vertical="center" wrapText="1"/>
    </xf>
    <xf numFmtId="164" fontId="21" fillId="0" borderId="37" xfId="45" applyNumberFormat="1" applyFont="1" applyFill="1" applyBorder="1" applyAlignment="1">
      <alignment vertical="center" wrapText="1"/>
    </xf>
    <xf numFmtId="1" fontId="21" fillId="0" borderId="15" xfId="45" applyNumberFormat="1" applyFont="1" applyFill="1" applyBorder="1" applyAlignment="1">
      <alignment horizontal="right" vertical="center" wrapText="1"/>
    </xf>
    <xf numFmtId="166" fontId="21" fillId="0" borderId="15" xfId="45" applyNumberFormat="1" applyFont="1" applyFill="1" applyBorder="1" applyAlignment="1">
      <alignment vertical="center" wrapText="1"/>
    </xf>
    <xf numFmtId="1" fontId="18" fillId="0" borderId="15" xfId="45" applyNumberFormat="1" applyFont="1" applyFill="1" applyBorder="1" applyAlignment="1">
      <alignment vertical="center" wrapText="1"/>
    </xf>
    <xf numFmtId="1" fontId="21" fillId="0" borderId="15" xfId="45" applyNumberFormat="1" applyFont="1" applyFill="1" applyBorder="1" applyAlignment="1">
      <alignment vertical="center" wrapText="1"/>
    </xf>
    <xf numFmtId="1" fontId="18" fillId="0" borderId="15" xfId="45" applyNumberFormat="1" applyFont="1" applyFill="1" applyBorder="1" applyAlignment="1">
      <alignment vertical="center"/>
    </xf>
    <xf numFmtId="1" fontId="21" fillId="0" borderId="15" xfId="45" applyNumberFormat="1" applyFont="1" applyFill="1" applyBorder="1" applyAlignment="1">
      <alignment vertical="center"/>
    </xf>
    <xf numFmtId="1" fontId="21" fillId="0" borderId="37" xfId="45" applyNumberFormat="1" applyFont="1" applyFill="1" applyBorder="1" applyAlignment="1">
      <alignment vertical="center"/>
    </xf>
    <xf numFmtId="1" fontId="18" fillId="0" borderId="15" xfId="45" applyNumberFormat="1" applyFont="1" applyFill="1" applyBorder="1" applyAlignment="1">
      <alignment horizontal="right" vertical="center"/>
    </xf>
    <xf numFmtId="1" fontId="18" fillId="0" borderId="15" xfId="45" applyNumberFormat="1" applyFont="1" applyFill="1" applyBorder="1" applyAlignment="1">
      <alignment horizontal="center" vertical="center"/>
    </xf>
    <xf numFmtId="166" fontId="21" fillId="0" borderId="15" xfId="45" applyNumberFormat="1" applyFont="1" applyFill="1" applyBorder="1" applyAlignment="1">
      <alignment horizontal="right" vertical="center"/>
    </xf>
    <xf numFmtId="1" fontId="18" fillId="39" borderId="37" xfId="0" applyNumberFormat="1" applyFont="1" applyFill="1" applyBorder="1" applyAlignment="1">
      <alignment horizontal="right" vertical="center"/>
    </xf>
    <xf numFmtId="1" fontId="18" fillId="39" borderId="15" xfId="0" applyNumberFormat="1" applyFont="1" applyFill="1" applyBorder="1" applyAlignment="1">
      <alignment horizontal="right" vertical="center"/>
    </xf>
    <xf numFmtId="1" fontId="18" fillId="0" borderId="37" xfId="0" applyNumberFormat="1" applyFont="1" applyBorder="1" applyAlignment="1">
      <alignment horizontal="right" vertical="center"/>
    </xf>
    <xf numFmtId="1" fontId="18" fillId="0" borderId="15" xfId="0" applyNumberFormat="1" applyFont="1" applyBorder="1" applyAlignment="1">
      <alignment horizontal="right" vertical="center"/>
    </xf>
    <xf numFmtId="1" fontId="18" fillId="0" borderId="15" xfId="0" applyNumberFormat="1" applyFont="1" applyFill="1" applyBorder="1" applyAlignment="1">
      <alignment horizontal="right" vertical="center"/>
    </xf>
    <xf numFmtId="1" fontId="18" fillId="0" borderId="37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1" fontId="18" fillId="0" borderId="15" xfId="45" applyNumberFormat="1" applyFont="1" applyBorder="1" applyAlignment="1">
      <alignment horizontal="right" vertical="center"/>
    </xf>
    <xf numFmtId="166" fontId="35" fillId="0" borderId="15" xfId="45" applyNumberFormat="1" applyFont="1" applyFill="1" applyBorder="1" applyAlignment="1">
      <alignment horizontal="justify" vertical="center" wrapText="1"/>
    </xf>
    <xf numFmtId="0" fontId="16" fillId="0" borderId="15" xfId="0" applyFont="1" applyBorder="1" applyAlignment="1">
      <alignment horizontal="left"/>
    </xf>
    <xf numFmtId="0" fontId="18" fillId="0" borderId="15" xfId="0" applyFont="1" applyBorder="1"/>
    <xf numFmtId="0" fontId="18" fillId="0" borderId="14" xfId="0" applyFont="1" applyBorder="1"/>
    <xf numFmtId="0" fontId="16" fillId="0" borderId="14" xfId="0" applyFont="1" applyBorder="1" applyAlignment="1">
      <alignment horizontal="left"/>
    </xf>
    <xf numFmtId="0" fontId="50" fillId="0" borderId="0" xfId="0" applyFont="1"/>
    <xf numFmtId="0" fontId="25" fillId="0" borderId="0" xfId="0" applyFont="1"/>
    <xf numFmtId="1" fontId="35" fillId="0" borderId="37" xfId="0" applyNumberFormat="1" applyFont="1" applyBorder="1" applyAlignment="1">
      <alignment horizontal="right" vertical="center"/>
    </xf>
    <xf numFmtId="1" fontId="35" fillId="0" borderId="15" xfId="0" applyNumberFormat="1" applyFont="1" applyBorder="1" applyAlignment="1">
      <alignment horizontal="right" vertical="center"/>
    </xf>
    <xf numFmtId="1" fontId="35" fillId="0" borderId="15" xfId="0" applyNumberFormat="1" applyFont="1" applyFill="1" applyBorder="1" applyAlignment="1">
      <alignment horizontal="right" vertical="center"/>
    </xf>
    <xf numFmtId="1" fontId="21" fillId="0" borderId="15" xfId="0" applyNumberFormat="1" applyFont="1" applyFill="1" applyBorder="1" applyAlignment="1">
      <alignment horizontal="right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5" fillId="0" borderId="37" xfId="0" applyNumberFormat="1" applyFont="1" applyBorder="1" applyAlignment="1">
      <alignment horizontal="right" vertical="center"/>
    </xf>
    <xf numFmtId="1" fontId="21" fillId="0" borderId="37" xfId="0" applyNumberFormat="1" applyFont="1" applyFill="1" applyBorder="1" applyAlignment="1">
      <alignment horizontal="right" vertical="center" wrapText="1"/>
    </xf>
    <xf numFmtId="1" fontId="18" fillId="0" borderId="37" xfId="45" applyNumberFormat="1" applyFont="1" applyFill="1" applyBorder="1" applyAlignment="1">
      <alignment vertical="center" wrapText="1"/>
    </xf>
    <xf numFmtId="1" fontId="18" fillId="0" borderId="15" xfId="45" applyNumberFormat="1" applyFont="1" applyBorder="1" applyAlignment="1">
      <alignment horizontal="right" vertical="center" wrapText="1"/>
    </xf>
    <xf numFmtId="166" fontId="21" fillId="0" borderId="36" xfId="45" applyNumberFormat="1" applyFont="1" applyFill="1" applyBorder="1" applyAlignment="1">
      <alignment horizontal="right" vertical="center"/>
    </xf>
    <xf numFmtId="166" fontId="18" fillId="39" borderId="15" xfId="45" applyNumberFormat="1" applyFont="1" applyFill="1" applyBorder="1" applyAlignment="1">
      <alignment horizontal="right" vertical="center"/>
    </xf>
    <xf numFmtId="166" fontId="18" fillId="0" borderId="15" xfId="45" applyNumberFormat="1" applyFont="1" applyBorder="1" applyAlignment="1">
      <alignment horizontal="right" vertical="center"/>
    </xf>
    <xf numFmtId="166" fontId="21" fillId="0" borderId="37" xfId="45" applyNumberFormat="1" applyFont="1" applyBorder="1" applyAlignment="1">
      <alignment horizontal="right" vertical="center"/>
    </xf>
    <xf numFmtId="166" fontId="18" fillId="0" borderId="37" xfId="45" applyNumberFormat="1" applyFont="1" applyBorder="1" applyAlignment="1">
      <alignment horizontal="right" vertical="center"/>
    </xf>
    <xf numFmtId="166" fontId="21" fillId="39" borderId="15" xfId="45" applyNumberFormat="1" applyFont="1" applyFill="1" applyBorder="1" applyAlignment="1">
      <alignment horizontal="right" vertical="center"/>
    </xf>
    <xf numFmtId="166" fontId="21" fillId="0" borderId="37" xfId="45" applyNumberFormat="1" applyFont="1" applyFill="1" applyBorder="1" applyAlignment="1">
      <alignment horizontal="right" vertical="center"/>
    </xf>
    <xf numFmtId="166" fontId="21" fillId="0" borderId="15" xfId="45" applyNumberFormat="1" applyFont="1" applyFill="1" applyBorder="1" applyAlignment="1">
      <alignment horizontal="right" vertical="center" wrapText="1"/>
    </xf>
    <xf numFmtId="1" fontId="21" fillId="0" borderId="36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/>
    </xf>
    <xf numFmtId="0" fontId="21" fillId="0" borderId="0" xfId="0" applyFont="1" applyBorder="1" applyAlignment="1"/>
    <xf numFmtId="166" fontId="21" fillId="0" borderId="14" xfId="45" applyNumberFormat="1" applyFont="1" applyFill="1" applyBorder="1" applyAlignment="1">
      <alignment vertical="center" wrapText="1"/>
    </xf>
    <xf numFmtId="0" fontId="21" fillId="0" borderId="12" xfId="0" applyFont="1" applyBorder="1" applyAlignment="1"/>
    <xf numFmtId="0" fontId="21" fillId="0" borderId="18" xfId="0" applyFont="1" applyBorder="1" applyAlignment="1">
      <alignment horizontal="left"/>
    </xf>
    <xf numFmtId="166" fontId="21" fillId="0" borderId="38" xfId="45" applyNumberFormat="1" applyFont="1" applyFill="1" applyBorder="1" applyAlignment="1">
      <alignment vertical="center" wrapText="1"/>
    </xf>
    <xf numFmtId="0" fontId="25" fillId="0" borderId="16" xfId="0" applyFont="1" applyFill="1" applyBorder="1" applyAlignment="1">
      <alignment horizontal="left" vertical="center" wrapText="1"/>
    </xf>
    <xf numFmtId="164" fontId="21" fillId="0" borderId="14" xfId="45" applyNumberFormat="1" applyFont="1" applyFill="1" applyBorder="1" applyAlignment="1">
      <alignment vertical="center" wrapText="1"/>
    </xf>
    <xf numFmtId="0" fontId="21" fillId="0" borderId="17" xfId="0" applyFont="1" applyBorder="1" applyAlignment="1"/>
    <xf numFmtId="0" fontId="21" fillId="0" borderId="13" xfId="0" applyFont="1" applyFill="1" applyBorder="1" applyAlignment="1">
      <alignment horizontal="left" vertical="center" indent="1"/>
    </xf>
    <xf numFmtId="164" fontId="21" fillId="0" borderId="36" xfId="45" applyNumberFormat="1" applyFont="1" applyFill="1" applyBorder="1" applyAlignment="1">
      <alignment vertical="center" wrapText="1"/>
    </xf>
    <xf numFmtId="0" fontId="0" fillId="0" borderId="0" xfId="0" applyAlignment="1"/>
    <xf numFmtId="0" fontId="0" fillId="0" borderId="12" xfId="0" applyBorder="1" applyAlignment="1"/>
    <xf numFmtId="0" fontId="0" fillId="0" borderId="18" xfId="0" applyBorder="1" applyAlignment="1"/>
    <xf numFmtId="0" fontId="0" fillId="0" borderId="38" xfId="0" applyBorder="1" applyAlignment="1"/>
    <xf numFmtId="0" fontId="0" fillId="0" borderId="16" xfId="0" applyBorder="1" applyAlignment="1"/>
    <xf numFmtId="1" fontId="34" fillId="0" borderId="15" xfId="45" applyNumberFormat="1" applyFont="1" applyFill="1" applyBorder="1" applyAlignment="1">
      <alignment horizontal="right" vertical="center" wrapText="1"/>
    </xf>
    <xf numFmtId="1" fontId="18" fillId="0" borderId="15" xfId="53" applyNumberFormat="1" applyFont="1" applyFill="1" applyBorder="1" applyAlignment="1">
      <alignment horizontal="right" vertical="center"/>
    </xf>
    <xf numFmtId="166" fontId="18" fillId="0" borderId="15" xfId="45" applyNumberFormat="1" applyFont="1" applyFill="1" applyBorder="1" applyAlignment="1">
      <alignment horizontal="right" vertical="center"/>
    </xf>
    <xf numFmtId="0" fontId="21" fillId="40" borderId="15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 wrapText="1"/>
    </xf>
    <xf numFmtId="0" fontId="21" fillId="39" borderId="15" xfId="0" applyFont="1" applyFill="1" applyBorder="1" applyAlignment="1">
      <alignment horizontal="center" vertical="center" wrapText="1"/>
    </xf>
    <xf numFmtId="0" fontId="21" fillId="39" borderId="18" xfId="0" applyFont="1" applyFill="1" applyBorder="1" applyAlignment="1">
      <alignment horizontal="center" vertical="center" wrapText="1"/>
    </xf>
    <xf numFmtId="0" fontId="21" fillId="40" borderId="13" xfId="0" applyFont="1" applyFill="1" applyBorder="1" applyAlignment="1">
      <alignment horizontal="center" vertical="center" wrapText="1"/>
    </xf>
    <xf numFmtId="0" fontId="0" fillId="40" borderId="18" xfId="0" applyFill="1" applyBorder="1" applyAlignment="1">
      <alignment vertical="center" wrapText="1"/>
    </xf>
    <xf numFmtId="0" fontId="19" fillId="40" borderId="18" xfId="0" applyFont="1" applyFill="1" applyBorder="1" applyAlignment="1">
      <alignment vertical="center" wrapText="1"/>
    </xf>
    <xf numFmtId="0" fontId="21" fillId="40" borderId="42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/>
    </xf>
    <xf numFmtId="166" fontId="33" fillId="0" borderId="37" xfId="45" applyNumberFormat="1" applyFont="1" applyBorder="1" applyAlignment="1">
      <alignment horizontal="right" vertical="center"/>
    </xf>
    <xf numFmtId="1" fontId="33" fillId="0" borderId="15" xfId="0" applyNumberFormat="1" applyFont="1" applyBorder="1" applyAlignment="1">
      <alignment horizontal="right" vertical="center"/>
    </xf>
    <xf numFmtId="1" fontId="33" fillId="0" borderId="15" xfId="0" applyNumberFormat="1" applyFont="1" applyFill="1" applyBorder="1" applyAlignment="1">
      <alignment horizontal="right" vertical="center"/>
    </xf>
    <xf numFmtId="166" fontId="33" fillId="0" borderId="15" xfId="45" applyNumberFormat="1" applyFont="1" applyFill="1" applyBorder="1" applyAlignment="1">
      <alignment horizontal="right" vertical="center"/>
    </xf>
    <xf numFmtId="0" fontId="49" fillId="40" borderId="18" xfId="0" applyFont="1" applyFill="1" applyBorder="1" applyAlignment="1">
      <alignment horizontal="center" vertical="center" wrapText="1"/>
    </xf>
    <xf numFmtId="164" fontId="21" fillId="0" borderId="38" xfId="45" applyNumberFormat="1" applyFont="1" applyFill="1" applyBorder="1" applyAlignment="1">
      <alignment vertical="center" wrapText="1"/>
    </xf>
    <xf numFmtId="166" fontId="21" fillId="39" borderId="37" xfId="45" applyNumberFormat="1" applyFont="1" applyFill="1" applyBorder="1" applyAlignment="1">
      <alignment horizontal="right" vertical="center"/>
    </xf>
    <xf numFmtId="1" fontId="35" fillId="0" borderId="37" xfId="0" applyNumberFormat="1" applyFont="1" applyFill="1" applyBorder="1" applyAlignment="1">
      <alignment horizontal="right" vertical="center"/>
    </xf>
    <xf numFmtId="1" fontId="33" fillId="0" borderId="15" xfId="45" applyNumberFormat="1" applyFont="1" applyBorder="1" applyAlignment="1">
      <alignment horizontal="right" vertical="center"/>
    </xf>
    <xf numFmtId="1" fontId="33" fillId="0" borderId="15" xfId="45" applyNumberFormat="1" applyFont="1" applyFill="1" applyBorder="1" applyAlignment="1">
      <alignment horizontal="right" vertical="center"/>
    </xf>
    <xf numFmtId="1" fontId="18" fillId="0" borderId="15" xfId="45" applyNumberFormat="1" applyFont="1" applyFill="1" applyBorder="1" applyAlignment="1">
      <alignment horizontal="right" vertical="center" wrapText="1"/>
    </xf>
    <xf numFmtId="1" fontId="33" fillId="0" borderId="37" xfId="45" applyNumberFormat="1" applyFont="1" applyBorder="1" applyAlignment="1">
      <alignment horizontal="right" vertical="center"/>
    </xf>
    <xf numFmtId="0" fontId="33" fillId="0" borderId="37" xfId="0" applyFont="1" applyBorder="1" applyAlignment="1">
      <alignment horizontal="left" vertical="center"/>
    </xf>
    <xf numFmtId="166" fontId="33" fillId="0" borderId="15" xfId="0" applyNumberFormat="1" applyFont="1" applyBorder="1" applyAlignment="1">
      <alignment horizontal="right" vertical="center"/>
    </xf>
    <xf numFmtId="166" fontId="33" fillId="0" borderId="15" xfId="0" applyNumberFormat="1" applyFont="1" applyFill="1" applyBorder="1" applyAlignment="1">
      <alignment horizontal="right" vertical="center"/>
    </xf>
    <xf numFmtId="166" fontId="18" fillId="0" borderId="43" xfId="45" applyNumberFormat="1" applyFont="1" applyFill="1" applyBorder="1" applyAlignment="1">
      <alignment vertical="center"/>
    </xf>
    <xf numFmtId="1" fontId="18" fillId="0" borderId="37" xfId="45" applyNumberFormat="1" applyFont="1" applyFill="1" applyBorder="1" applyAlignment="1">
      <alignment vertical="center"/>
    </xf>
    <xf numFmtId="1" fontId="18" fillId="0" borderId="43" xfId="45" applyNumberFormat="1" applyFont="1" applyFill="1" applyBorder="1" applyAlignment="1">
      <alignment vertical="center"/>
    </xf>
    <xf numFmtId="166" fontId="34" fillId="0" borderId="15" xfId="45" applyNumberFormat="1" applyFont="1" applyFill="1" applyBorder="1" applyAlignment="1">
      <alignment horizontal="right" vertical="center" wrapText="1"/>
    </xf>
    <xf numFmtId="1" fontId="21" fillId="0" borderId="37" xfId="45" applyNumberFormat="1" applyFont="1" applyFill="1" applyBorder="1" applyAlignment="1">
      <alignment vertical="center" wrapText="1"/>
    </xf>
    <xf numFmtId="166" fontId="18" fillId="0" borderId="15" xfId="45" applyNumberFormat="1" applyFont="1" applyFill="1" applyBorder="1" applyAlignment="1">
      <alignment horizontal="justify" vertical="center" wrapText="1"/>
    </xf>
    <xf numFmtId="1" fontId="18" fillId="0" borderId="37" xfId="45" applyNumberFormat="1" applyFont="1" applyBorder="1" applyAlignment="1">
      <alignment horizontal="right" vertical="center"/>
    </xf>
    <xf numFmtId="49" fontId="21" fillId="0" borderId="15" xfId="45" applyNumberFormat="1" applyFont="1" applyFill="1" applyBorder="1" applyAlignment="1">
      <alignment horizontal="right" vertical="center" wrapText="1"/>
    </xf>
    <xf numFmtId="49" fontId="18" fillId="0" borderId="15" xfId="45" applyNumberFormat="1" applyFont="1" applyFill="1" applyBorder="1" applyAlignment="1">
      <alignment horizontal="right" vertical="center"/>
    </xf>
    <xf numFmtId="166" fontId="33" fillId="0" borderId="15" xfId="45" applyNumberFormat="1" applyFont="1" applyBorder="1" applyAlignment="1">
      <alignment horizontal="right" vertical="center"/>
    </xf>
    <xf numFmtId="49" fontId="18" fillId="0" borderId="15" xfId="45" applyNumberFormat="1" applyFont="1" applyBorder="1" applyAlignment="1">
      <alignment horizontal="right" vertical="center"/>
    </xf>
    <xf numFmtId="49" fontId="18" fillId="0" borderId="37" xfId="45" applyNumberFormat="1" applyFont="1" applyBorder="1" applyAlignment="1">
      <alignment horizontal="right" vertical="center"/>
    </xf>
    <xf numFmtId="0" fontId="50" fillId="0" borderId="0" xfId="0" applyFont="1" applyAlignment="1">
      <alignment horizontal="center"/>
    </xf>
    <xf numFmtId="0" fontId="21" fillId="0" borderId="14" xfId="0" applyFont="1" applyBorder="1" applyAlignment="1">
      <alignment horizontal="left" vertical="center" wrapText="1"/>
    </xf>
    <xf numFmtId="0" fontId="51" fillId="0" borderId="0" xfId="0" applyFont="1"/>
    <xf numFmtId="0" fontId="52" fillId="0" borderId="0" xfId="0" applyFont="1"/>
    <xf numFmtId="0" fontId="50" fillId="0" borderId="0" xfId="0" applyFont="1" applyAlignment="1">
      <alignment horizontal="center" vertical="center"/>
    </xf>
    <xf numFmtId="49" fontId="21" fillId="39" borderId="15" xfId="45" applyNumberFormat="1" applyFont="1" applyFill="1" applyBorder="1" applyAlignment="1">
      <alignment horizontal="right" vertical="center"/>
    </xf>
    <xf numFmtId="49" fontId="18" fillId="0" borderId="37" xfId="0" applyNumberFormat="1" applyFont="1" applyBorder="1" applyAlignment="1">
      <alignment horizontal="right" vertical="center"/>
    </xf>
    <xf numFmtId="166" fontId="21" fillId="0" borderId="15" xfId="45" applyNumberFormat="1" applyFont="1" applyBorder="1" applyAlignment="1">
      <alignment horizontal="right" vertical="center"/>
    </xf>
    <xf numFmtId="1" fontId="21" fillId="39" borderId="15" xfId="0" applyNumberFormat="1" applyFont="1" applyFill="1" applyBorder="1" applyAlignment="1">
      <alignment horizontal="right" vertical="center"/>
    </xf>
    <xf numFmtId="0" fontId="16" fillId="0" borderId="0" xfId="0" applyFont="1" applyAlignment="1"/>
    <xf numFmtId="0" fontId="50" fillId="0" borderId="0" xfId="0" applyFont="1" applyAlignment="1"/>
    <xf numFmtId="0" fontId="50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/>
    <xf numFmtId="0" fontId="5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49" fontId="21" fillId="0" borderId="15" xfId="45" applyNumberFormat="1" applyFont="1" applyBorder="1" applyAlignment="1">
      <alignment horizontal="right" vertical="center"/>
    </xf>
    <xf numFmtId="1" fontId="34" fillId="39" borderId="37" xfId="45" applyNumberFormat="1" applyFont="1" applyFill="1" applyBorder="1" applyAlignment="1">
      <alignment horizontal="right" vertical="center"/>
    </xf>
    <xf numFmtId="1" fontId="21" fillId="39" borderId="37" xfId="45" applyNumberFormat="1" applyFont="1" applyFill="1" applyBorder="1" applyAlignment="1">
      <alignment horizontal="right" vertical="center"/>
    </xf>
    <xf numFmtId="1" fontId="21" fillId="39" borderId="37" xfId="0" applyNumberFormat="1" applyFont="1" applyFill="1" applyBorder="1" applyAlignment="1">
      <alignment horizontal="right" vertical="center"/>
    </xf>
    <xf numFmtId="166" fontId="21" fillId="39" borderId="15" xfId="0" applyNumberFormat="1" applyFont="1" applyFill="1" applyBorder="1" applyAlignment="1">
      <alignment horizontal="center" vertical="center" wrapText="1"/>
    </xf>
    <xf numFmtId="166" fontId="21" fillId="39" borderId="15" xfId="45" applyNumberFormat="1" applyFont="1" applyFill="1" applyBorder="1" applyAlignment="1">
      <alignment horizontal="right" vertical="center" wrapText="1"/>
    </xf>
    <xf numFmtId="166" fontId="21" fillId="39" borderId="37" xfId="0" applyNumberFormat="1" applyFont="1" applyFill="1" applyBorder="1" applyAlignment="1">
      <alignment horizontal="center" vertical="center" wrapText="1"/>
    </xf>
    <xf numFmtId="1" fontId="21" fillId="0" borderId="15" xfId="45" applyNumberFormat="1" applyFont="1" applyFill="1" applyBorder="1" applyAlignment="1">
      <alignment horizontal="right" vertical="center"/>
    </xf>
    <xf numFmtId="49" fontId="21" fillId="39" borderId="37" xfId="0" applyNumberFormat="1" applyFont="1" applyFill="1" applyBorder="1" applyAlignment="1">
      <alignment horizontal="right" vertical="center"/>
    </xf>
    <xf numFmtId="49" fontId="34" fillId="0" borderId="37" xfId="45" applyNumberFormat="1" applyFont="1" applyBorder="1" applyAlignment="1">
      <alignment horizontal="right" vertical="center"/>
    </xf>
    <xf numFmtId="49" fontId="18" fillId="39" borderId="15" xfId="45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38" fillId="37" borderId="0" xfId="46" applyFont="1" applyFill="1" applyBorder="1" applyAlignment="1">
      <alignment horizontal="center" vertical="center"/>
    </xf>
    <xf numFmtId="0" fontId="38" fillId="37" borderId="23" xfId="46" applyFont="1" applyFill="1" applyBorder="1" applyAlignment="1">
      <alignment horizontal="center" vertical="center"/>
    </xf>
    <xf numFmtId="0" fontId="22" fillId="37" borderId="27" xfId="46" applyFont="1" applyFill="1" applyBorder="1" applyAlignment="1">
      <alignment horizontal="left" vertical="center" wrapText="1"/>
    </xf>
    <xf numFmtId="0" fontId="22" fillId="37" borderId="29" xfId="46" applyFont="1" applyFill="1" applyBorder="1" applyAlignment="1">
      <alignment horizontal="left" vertical="center" wrapText="1"/>
    </xf>
    <xf numFmtId="0" fontId="22" fillId="37" borderId="28" xfId="46" applyFont="1" applyFill="1" applyBorder="1" applyAlignment="1">
      <alignment horizontal="left" vertical="center" wrapText="1"/>
    </xf>
    <xf numFmtId="0" fontId="39" fillId="37" borderId="30" xfId="46" applyFont="1" applyFill="1" applyBorder="1" applyAlignment="1">
      <alignment horizontal="center" vertical="center" wrapText="1"/>
    </xf>
    <xf numFmtId="0" fontId="39" fillId="37" borderId="19" xfId="46" applyFont="1" applyFill="1" applyBorder="1" applyAlignment="1">
      <alignment horizontal="center" vertical="center" wrapText="1"/>
    </xf>
    <xf numFmtId="0" fontId="39" fillId="37" borderId="21" xfId="46" applyFont="1" applyFill="1" applyBorder="1" applyAlignment="1">
      <alignment horizontal="center" vertical="center" wrapText="1"/>
    </xf>
    <xf numFmtId="0" fontId="39" fillId="37" borderId="24" xfId="46" applyFont="1" applyFill="1" applyBorder="1" applyAlignment="1">
      <alignment horizontal="center" vertical="center" wrapText="1"/>
    </xf>
    <xf numFmtId="0" fontId="39" fillId="37" borderId="26" xfId="46" applyFont="1" applyFill="1" applyBorder="1" applyAlignment="1">
      <alignment horizontal="center" vertical="center" wrapText="1"/>
    </xf>
    <xf numFmtId="0" fontId="39" fillId="37" borderId="30" xfId="46" applyNumberFormat="1" applyFont="1" applyFill="1" applyBorder="1" applyAlignment="1">
      <alignment horizontal="center" vertical="center" wrapText="1"/>
    </xf>
    <xf numFmtId="0" fontId="39" fillId="0" borderId="30" xfId="46" applyNumberFormat="1" applyFont="1" applyBorder="1" applyAlignment="1">
      <alignment horizontal="center" vertical="center" wrapText="1"/>
    </xf>
    <xf numFmtId="0" fontId="39" fillId="37" borderId="27" xfId="46" applyFont="1" applyFill="1" applyBorder="1" applyAlignment="1">
      <alignment horizontal="center" vertical="center" wrapText="1"/>
    </xf>
    <xf numFmtId="0" fontId="39" fillId="37" borderId="29" xfId="46" applyFont="1" applyFill="1" applyBorder="1" applyAlignment="1">
      <alignment horizontal="center" vertical="center" wrapText="1"/>
    </xf>
    <xf numFmtId="0" fontId="34" fillId="0" borderId="29" xfId="46" applyFont="1" applyFill="1" applyBorder="1" applyAlignment="1">
      <alignment horizontal="justify" vertical="center"/>
    </xf>
    <xf numFmtId="0" fontId="34" fillId="0" borderId="28" xfId="46" applyFont="1" applyFill="1" applyBorder="1" applyAlignment="1">
      <alignment horizontal="justify" vertical="center"/>
    </xf>
    <xf numFmtId="0" fontId="20" fillId="37" borderId="25" xfId="46" applyFont="1" applyFill="1" applyBorder="1" applyAlignment="1">
      <alignment horizontal="center" vertical="center" wrapText="1"/>
    </xf>
    <xf numFmtId="0" fontId="39" fillId="37" borderId="28" xfId="46" applyFont="1" applyFill="1" applyBorder="1" applyAlignment="1">
      <alignment horizontal="center" vertical="center" wrapText="1"/>
    </xf>
    <xf numFmtId="0" fontId="34" fillId="0" borderId="20" xfId="46" applyFont="1" applyFill="1" applyBorder="1" applyAlignment="1">
      <alignment horizontal="justify" vertical="center"/>
    </xf>
    <xf numFmtId="0" fontId="34" fillId="0" borderId="21" xfId="46" applyFont="1" applyFill="1" applyBorder="1" applyAlignment="1">
      <alignment horizontal="justify" vertical="center"/>
    </xf>
    <xf numFmtId="0" fontId="34" fillId="0" borderId="29" xfId="46" applyFont="1" applyFill="1" applyBorder="1" applyAlignment="1">
      <alignment horizontal="center" vertical="center"/>
    </xf>
    <xf numFmtId="0" fontId="34" fillId="0" borderId="28" xfId="46" applyFont="1" applyFill="1" applyBorder="1" applyAlignment="1">
      <alignment horizontal="center" vertical="center"/>
    </xf>
    <xf numFmtId="0" fontId="34" fillId="0" borderId="0" xfId="46" applyFont="1" applyFill="1" applyBorder="1" applyAlignment="1">
      <alignment horizontal="justify" vertical="center"/>
    </xf>
    <xf numFmtId="0" fontId="34" fillId="0" borderId="23" xfId="46" applyFont="1" applyFill="1" applyBorder="1" applyAlignment="1">
      <alignment horizontal="justify" vertical="center"/>
    </xf>
    <xf numFmtId="0" fontId="40" fillId="0" borderId="0" xfId="46" applyFont="1" applyFill="1" applyBorder="1" applyAlignment="1">
      <alignment horizontal="justify" vertical="center"/>
    </xf>
    <xf numFmtId="0" fontId="40" fillId="0" borderId="23" xfId="46" applyFont="1" applyFill="1" applyBorder="1" applyAlignment="1">
      <alignment horizontal="justify" vertical="center"/>
    </xf>
    <xf numFmtId="0" fontId="22" fillId="37" borderId="27" xfId="46" applyFont="1" applyFill="1" applyBorder="1" applyAlignment="1">
      <alignment horizontal="justify" vertical="center" wrapText="1"/>
    </xf>
    <xf numFmtId="0" fontId="22" fillId="37" borderId="29" xfId="46" applyFont="1" applyFill="1" applyBorder="1" applyAlignment="1">
      <alignment horizontal="justify" vertical="center" wrapText="1"/>
    </xf>
    <xf numFmtId="0" fontId="22" fillId="37" borderId="28" xfId="46" applyFont="1" applyFill="1" applyBorder="1" applyAlignment="1">
      <alignment horizontal="justify" vertical="center" wrapText="1"/>
    </xf>
    <xf numFmtId="0" fontId="38" fillId="37" borderId="30" xfId="46" applyFont="1" applyFill="1" applyBorder="1" applyAlignment="1">
      <alignment horizontal="center" vertical="center" wrapText="1"/>
    </xf>
    <xf numFmtId="0" fontId="38" fillId="37" borderId="19" xfId="46" applyFont="1" applyFill="1" applyBorder="1" applyAlignment="1">
      <alignment horizontal="center" vertical="center" wrapText="1"/>
    </xf>
    <xf numFmtId="0" fontId="38" fillId="37" borderId="21" xfId="46" applyFont="1" applyFill="1" applyBorder="1" applyAlignment="1">
      <alignment horizontal="center" vertical="center" wrapText="1"/>
    </xf>
    <xf numFmtId="0" fontId="38" fillId="37" borderId="24" xfId="46" applyFont="1" applyFill="1" applyBorder="1" applyAlignment="1">
      <alignment horizontal="center" vertical="center" wrapText="1"/>
    </xf>
    <xf numFmtId="0" fontId="38" fillId="37" borderId="26" xfId="46" applyFont="1" applyFill="1" applyBorder="1" applyAlignment="1">
      <alignment horizontal="center" vertical="center" wrapText="1"/>
    </xf>
    <xf numFmtId="0" fontId="38" fillId="37" borderId="30" xfId="46" applyNumberFormat="1" applyFont="1" applyFill="1" applyBorder="1" applyAlignment="1">
      <alignment horizontal="center" vertical="center" wrapText="1"/>
    </xf>
    <xf numFmtId="0" fontId="38" fillId="0" borderId="30" xfId="46" applyNumberFormat="1" applyFont="1" applyBorder="1" applyAlignment="1">
      <alignment horizontal="center" vertical="center" wrapText="1"/>
    </xf>
    <xf numFmtId="0" fontId="38" fillId="37" borderId="27" xfId="46" applyFont="1" applyFill="1" applyBorder="1" applyAlignment="1">
      <alignment horizontal="center" vertical="center" wrapText="1"/>
    </xf>
    <xf numFmtId="0" fontId="38" fillId="37" borderId="29" xfId="46" applyFont="1" applyFill="1" applyBorder="1" applyAlignment="1">
      <alignment horizontal="center" vertical="center" wrapText="1"/>
    </xf>
    <xf numFmtId="0" fontId="40" fillId="0" borderId="20" xfId="46" applyFont="1" applyFill="1" applyBorder="1" applyAlignment="1">
      <alignment horizontal="justify" vertical="center"/>
    </xf>
    <xf numFmtId="0" fontId="40" fillId="0" borderId="21" xfId="46" applyFont="1" applyFill="1" applyBorder="1" applyAlignment="1">
      <alignment horizontal="justify" vertical="center"/>
    </xf>
    <xf numFmtId="0" fontId="40" fillId="0" borderId="0" xfId="46" applyFont="1" applyFill="1" applyBorder="1" applyAlignment="1">
      <alignment horizontal="justify" vertical="center" wrapText="1"/>
    </xf>
    <xf numFmtId="0" fontId="40" fillId="0" borderId="23" xfId="46" applyFont="1" applyFill="1" applyBorder="1" applyAlignment="1">
      <alignment horizontal="justify" vertical="center" wrapText="1"/>
    </xf>
    <xf numFmtId="0" fontId="40" fillId="0" borderId="0" xfId="46" applyFont="1" applyFill="1" applyBorder="1" applyAlignment="1">
      <alignment horizontal="left" vertical="center" wrapText="1"/>
    </xf>
    <xf numFmtId="0" fontId="40" fillId="0" borderId="23" xfId="46" applyFont="1" applyFill="1" applyBorder="1" applyAlignment="1">
      <alignment horizontal="left" vertical="center" wrapText="1"/>
    </xf>
    <xf numFmtId="0" fontId="38" fillId="37" borderId="27" xfId="46" applyFont="1" applyFill="1" applyBorder="1" applyAlignment="1">
      <alignment horizontal="center" vertical="justify" wrapText="1"/>
    </xf>
    <xf numFmtId="0" fontId="38" fillId="37" borderId="29" xfId="46" applyFont="1" applyFill="1" applyBorder="1" applyAlignment="1">
      <alignment horizontal="center" vertical="justify" wrapText="1"/>
    </xf>
    <xf numFmtId="0" fontId="38" fillId="37" borderId="28" xfId="46" applyFont="1" applyFill="1" applyBorder="1" applyAlignment="1">
      <alignment horizontal="center" vertical="justify" wrapText="1"/>
    </xf>
    <xf numFmtId="0" fontId="40" fillId="0" borderId="25" xfId="46" applyFont="1" applyFill="1" applyBorder="1" applyAlignment="1">
      <alignment horizontal="justify" vertical="center" wrapText="1"/>
    </xf>
    <xf numFmtId="0" fontId="40" fillId="0" borderId="26" xfId="46" applyFont="1" applyFill="1" applyBorder="1" applyAlignment="1">
      <alignment horizontal="justify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0" fontId="42" fillId="0" borderId="14" xfId="0" applyFont="1" applyBorder="1" applyAlignment="1">
      <alignment vertical="center" wrapText="1"/>
    </xf>
    <xf numFmtId="0" fontId="42" fillId="0" borderId="15" xfId="0" applyFont="1" applyBorder="1" applyAlignment="1">
      <alignment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0" borderId="14" xfId="0" applyFont="1" applyBorder="1" applyAlignment="1">
      <alignment horizontal="left" vertical="center" wrapText="1" indent="1"/>
    </xf>
    <xf numFmtId="0" fontId="21" fillId="0" borderId="15" xfId="0" applyFont="1" applyBorder="1" applyAlignment="1">
      <alignment horizontal="left" vertical="center" wrapText="1" indent="1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21" fillId="40" borderId="11" xfId="0" applyFont="1" applyFill="1" applyBorder="1" applyAlignment="1">
      <alignment horizontal="center" vertical="center" wrapText="1"/>
    </xf>
    <xf numFmtId="0" fontId="21" fillId="40" borderId="12" xfId="0" applyFont="1" applyFill="1" applyBorder="1" applyAlignment="1">
      <alignment horizontal="center" vertical="center" wrapText="1"/>
    </xf>
    <xf numFmtId="0" fontId="21" fillId="40" borderId="13" xfId="0" applyFont="1" applyFill="1" applyBorder="1" applyAlignment="1">
      <alignment horizontal="center" vertical="center" wrapText="1"/>
    </xf>
    <xf numFmtId="0" fontId="21" fillId="40" borderId="14" xfId="0" applyFont="1" applyFill="1" applyBorder="1" applyAlignment="1">
      <alignment horizontal="center" vertical="center" wrapText="1"/>
    </xf>
    <xf numFmtId="0" fontId="21" fillId="40" borderId="0" xfId="0" applyFont="1" applyFill="1" applyBorder="1" applyAlignment="1">
      <alignment horizontal="center" vertical="center" wrapText="1"/>
    </xf>
    <xf numFmtId="0" fontId="21" fillId="40" borderId="15" xfId="0" applyFont="1" applyFill="1" applyBorder="1" applyAlignment="1">
      <alignment horizontal="center" vertical="center" wrapText="1"/>
    </xf>
    <xf numFmtId="0" fontId="21" fillId="40" borderId="16" xfId="0" applyFont="1" applyFill="1" applyBorder="1" applyAlignment="1">
      <alignment horizontal="center" vertical="center" wrapText="1"/>
    </xf>
    <xf numFmtId="0" fontId="21" fillId="40" borderId="17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45" fillId="0" borderId="16" xfId="0" applyFont="1" applyBorder="1" applyAlignment="1">
      <alignment horizontal="justify" vertical="center" wrapText="1"/>
    </xf>
    <xf numFmtId="0" fontId="45" fillId="0" borderId="17" xfId="0" applyFont="1" applyBorder="1" applyAlignment="1">
      <alignment horizontal="justify" vertical="center" wrapText="1"/>
    </xf>
    <xf numFmtId="0" fontId="45" fillId="0" borderId="18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21" fillId="40" borderId="36" xfId="0" applyFont="1" applyFill="1" applyBorder="1" applyAlignment="1">
      <alignment horizontal="center" vertical="center"/>
    </xf>
    <xf numFmtId="0" fontId="21" fillId="40" borderId="37" xfId="0" applyFont="1" applyFill="1" applyBorder="1" applyAlignment="1">
      <alignment horizontal="center" vertical="center"/>
    </xf>
    <xf numFmtId="0" fontId="21" fillId="40" borderId="38" xfId="0" applyFont="1" applyFill="1" applyBorder="1" applyAlignment="1">
      <alignment horizontal="center" vertical="center"/>
    </xf>
    <xf numFmtId="0" fontId="21" fillId="40" borderId="36" xfId="0" applyFont="1" applyFill="1" applyBorder="1" applyAlignment="1">
      <alignment horizontal="center" vertical="center" wrapText="1"/>
    </xf>
    <xf numFmtId="0" fontId="21" fillId="40" borderId="37" xfId="0" applyFont="1" applyFill="1" applyBorder="1" applyAlignment="1">
      <alignment horizontal="center" vertical="center" wrapText="1"/>
    </xf>
    <xf numFmtId="0" fontId="21" fillId="40" borderId="38" xfId="0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justify" vertical="center" wrapText="1"/>
    </xf>
    <xf numFmtId="0" fontId="45" fillId="0" borderId="0" xfId="0" applyFont="1" applyBorder="1" applyAlignment="1">
      <alignment horizontal="justify" vertical="center" wrapText="1"/>
    </xf>
    <xf numFmtId="0" fontId="45" fillId="0" borderId="15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justify" vertical="center" wrapText="1"/>
    </xf>
    <xf numFmtId="0" fontId="21" fillId="39" borderId="10" xfId="0" applyFont="1" applyFill="1" applyBorder="1" applyAlignment="1">
      <alignment horizontal="center" vertical="center"/>
    </xf>
    <xf numFmtId="0" fontId="21" fillId="39" borderId="41" xfId="0" applyFont="1" applyFill="1" applyBorder="1" applyAlignment="1">
      <alignment horizontal="center" vertical="center"/>
    </xf>
    <xf numFmtId="0" fontId="41" fillId="39" borderId="41" xfId="0" applyFont="1" applyFill="1" applyBorder="1" applyAlignment="1">
      <alignment horizontal="center" vertical="center"/>
    </xf>
    <xf numFmtId="0" fontId="41" fillId="39" borderId="42" xfId="0" applyFont="1" applyFill="1" applyBorder="1" applyAlignment="1">
      <alignment horizontal="center" vertical="center"/>
    </xf>
    <xf numFmtId="0" fontId="21" fillId="39" borderId="11" xfId="0" applyFont="1" applyFill="1" applyBorder="1" applyAlignment="1">
      <alignment horizontal="center" vertical="center" wrapText="1"/>
    </xf>
    <xf numFmtId="0" fontId="21" fillId="39" borderId="12" xfId="0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 wrapText="1"/>
    </xf>
    <xf numFmtId="0" fontId="21" fillId="39" borderId="16" xfId="0" applyFont="1" applyFill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 wrapText="1"/>
    </xf>
    <xf numFmtId="0" fontId="21" fillId="39" borderId="18" xfId="0" applyFont="1" applyFill="1" applyBorder="1" applyAlignment="1">
      <alignment horizontal="center" vertical="center" wrapText="1"/>
    </xf>
    <xf numFmtId="0" fontId="21" fillId="39" borderId="36" xfId="0" applyFont="1" applyFill="1" applyBorder="1" applyAlignment="1">
      <alignment horizontal="center" vertical="center" wrapText="1"/>
    </xf>
    <xf numFmtId="0" fontId="21" fillId="39" borderId="38" xfId="0" applyFont="1" applyFill="1" applyBorder="1" applyAlignment="1">
      <alignment horizontal="center" vertical="center" wrapText="1"/>
    </xf>
    <xf numFmtId="0" fontId="21" fillId="40" borderId="11" xfId="0" applyFont="1" applyFill="1" applyBorder="1" applyAlignment="1">
      <alignment horizontal="center" vertical="center"/>
    </xf>
    <xf numFmtId="0" fontId="21" fillId="40" borderId="12" xfId="0" applyFont="1" applyFill="1" applyBorder="1" applyAlignment="1">
      <alignment horizontal="center" vertical="center"/>
    </xf>
    <xf numFmtId="0" fontId="21" fillId="40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0" fillId="0" borderId="0" xfId="0" applyFont="1" applyAlignment="1">
      <alignment horizontal="center"/>
    </xf>
    <xf numFmtId="0" fontId="21" fillId="40" borderId="10" xfId="0" applyFont="1" applyFill="1" applyBorder="1" applyAlignment="1">
      <alignment horizontal="center" vertical="center" wrapText="1"/>
    </xf>
    <xf numFmtId="0" fontId="21" fillId="40" borderId="42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38" borderId="16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38" borderId="11" xfId="0" applyFont="1" applyFill="1" applyBorder="1" applyAlignment="1">
      <alignment vertical="center"/>
    </xf>
    <xf numFmtId="0" fontId="21" fillId="38" borderId="12" xfId="0" applyFont="1" applyFill="1" applyBorder="1" applyAlignment="1">
      <alignment vertical="center"/>
    </xf>
    <xf numFmtId="0" fontId="21" fillId="38" borderId="13" xfId="0" applyFont="1" applyFill="1" applyBorder="1" applyAlignment="1">
      <alignment vertical="center"/>
    </xf>
    <xf numFmtId="0" fontId="21" fillId="38" borderId="16" xfId="0" applyFont="1" applyFill="1" applyBorder="1" applyAlignment="1">
      <alignment vertical="center"/>
    </xf>
    <xf numFmtId="0" fontId="21" fillId="38" borderId="17" xfId="0" applyFont="1" applyFill="1" applyBorder="1" applyAlignment="1">
      <alignment vertical="center"/>
    </xf>
    <xf numFmtId="0" fontId="21" fillId="38" borderId="18" xfId="0" applyFont="1" applyFill="1" applyBorder="1" applyAlignment="1">
      <alignment vertical="center"/>
    </xf>
    <xf numFmtId="43" fontId="21" fillId="38" borderId="36" xfId="45" applyFont="1" applyFill="1" applyBorder="1" applyAlignment="1">
      <alignment horizontal="center" vertical="center"/>
    </xf>
    <xf numFmtId="43" fontId="21" fillId="38" borderId="38" xfId="45" applyFont="1" applyFill="1" applyBorder="1" applyAlignment="1">
      <alignment horizontal="center" vertical="center"/>
    </xf>
    <xf numFmtId="0" fontId="21" fillId="38" borderId="11" xfId="0" applyFont="1" applyFill="1" applyBorder="1" applyAlignment="1">
      <alignment horizontal="left" vertical="center"/>
    </xf>
    <xf numFmtId="0" fontId="21" fillId="38" borderId="12" xfId="0" applyFont="1" applyFill="1" applyBorder="1" applyAlignment="1">
      <alignment horizontal="left" vertical="center"/>
    </xf>
    <xf numFmtId="0" fontId="21" fillId="38" borderId="13" xfId="0" applyFont="1" applyFill="1" applyBorder="1" applyAlignment="1">
      <alignment horizontal="left" vertical="center"/>
    </xf>
    <xf numFmtId="0" fontId="21" fillId="38" borderId="16" xfId="0" applyFont="1" applyFill="1" applyBorder="1" applyAlignment="1">
      <alignment horizontal="left" vertical="center"/>
    </xf>
    <xf numFmtId="0" fontId="21" fillId="38" borderId="17" xfId="0" applyFont="1" applyFill="1" applyBorder="1" applyAlignment="1">
      <alignment horizontal="left" vertical="center"/>
    </xf>
    <xf numFmtId="0" fontId="21" fillId="38" borderId="18" xfId="0" applyFont="1" applyFill="1" applyBorder="1" applyAlignment="1">
      <alignment horizontal="left" vertical="center"/>
    </xf>
    <xf numFmtId="0" fontId="21" fillId="38" borderId="36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vertical="center"/>
    </xf>
    <xf numFmtId="0" fontId="21" fillId="38" borderId="41" xfId="0" applyFont="1" applyFill="1" applyBorder="1" applyAlignment="1">
      <alignment vertical="center"/>
    </xf>
    <xf numFmtId="0" fontId="21" fillId="38" borderId="42" xfId="0" applyFont="1" applyFill="1" applyBorder="1" applyAlignment="1">
      <alignment vertical="center"/>
    </xf>
    <xf numFmtId="43" fontId="21" fillId="38" borderId="36" xfId="45" applyFont="1" applyFill="1" applyBorder="1" applyAlignment="1">
      <alignment horizontal="center" vertical="center" wrapText="1"/>
    </xf>
    <xf numFmtId="43" fontId="21" fillId="38" borderId="38" xfId="45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38" borderId="11" xfId="0" applyFont="1" applyFill="1" applyBorder="1" applyAlignment="1">
      <alignment horizontal="center" vertical="center"/>
    </xf>
    <xf numFmtId="0" fontId="21" fillId="38" borderId="12" xfId="0" applyFont="1" applyFill="1" applyBorder="1" applyAlignment="1">
      <alignment horizontal="center" vertical="center"/>
    </xf>
    <xf numFmtId="0" fontId="21" fillId="38" borderId="13" xfId="0" applyFont="1" applyFill="1" applyBorder="1" applyAlignment="1">
      <alignment horizontal="center" vertical="center"/>
    </xf>
    <xf numFmtId="0" fontId="21" fillId="38" borderId="14" xfId="0" applyFont="1" applyFill="1" applyBorder="1" applyAlignment="1">
      <alignment horizontal="center" vertical="center"/>
    </xf>
    <xf numFmtId="0" fontId="21" fillId="38" borderId="0" xfId="0" applyFont="1" applyFill="1" applyBorder="1" applyAlignment="1">
      <alignment horizontal="center" vertical="center"/>
    </xf>
    <xf numFmtId="0" fontId="21" fillId="38" borderId="15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6" fontId="18" fillId="0" borderId="44" xfId="45" applyNumberFormat="1" applyFont="1" applyFill="1" applyBorder="1" applyAlignment="1">
      <alignment horizontal="center" vertical="center"/>
    </xf>
    <xf numFmtId="166" fontId="18" fillId="0" borderId="35" xfId="45" applyNumberFormat="1" applyFont="1" applyFill="1" applyBorder="1" applyAlignment="1">
      <alignment horizontal="center" vertical="center"/>
    </xf>
    <xf numFmtId="166" fontId="18" fillId="0" borderId="43" xfId="45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8" fillId="0" borderId="34" xfId="0" applyFont="1" applyBorder="1" applyAlignment="1">
      <alignment horizontal="justify" vertical="center"/>
    </xf>
    <xf numFmtId="1" fontId="18" fillId="0" borderId="37" xfId="45" applyNumberFormat="1" applyFont="1" applyFill="1" applyBorder="1" applyAlignment="1">
      <alignment horizontal="right" vertical="center"/>
    </xf>
    <xf numFmtId="0" fontId="25" fillId="0" borderId="17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justify" vertical="center"/>
    </xf>
    <xf numFmtId="0" fontId="18" fillId="0" borderId="40" xfId="0" applyFont="1" applyBorder="1" applyAlignment="1">
      <alignment horizontal="justify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1" xfId="0" applyFont="1" applyBorder="1" applyAlignment="1">
      <alignment horizontal="justify" vertical="center"/>
    </xf>
    <xf numFmtId="0" fontId="18" fillId="0" borderId="12" xfId="0" applyFont="1" applyBorder="1" applyAlignment="1">
      <alignment horizontal="justify" vertical="center"/>
    </xf>
    <xf numFmtId="0" fontId="18" fillId="0" borderId="13" xfId="0" applyFont="1" applyBorder="1" applyAlignment="1">
      <alignment horizontal="justify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1" fillId="40" borderId="14" xfId="0" applyFont="1" applyFill="1" applyBorder="1" applyAlignment="1">
      <alignment horizontal="center" vertical="center"/>
    </xf>
    <xf numFmtId="0" fontId="21" fillId="40" borderId="0" xfId="0" applyFont="1" applyFill="1" applyBorder="1" applyAlignment="1">
      <alignment horizontal="center" vertical="center"/>
    </xf>
    <xf numFmtId="0" fontId="21" fillId="40" borderId="15" xfId="0" applyFont="1" applyFill="1" applyBorder="1" applyAlignment="1">
      <alignment horizontal="center" vertical="center"/>
    </xf>
    <xf numFmtId="0" fontId="21" fillId="40" borderId="16" xfId="0" applyFont="1" applyFill="1" applyBorder="1" applyAlignment="1">
      <alignment horizontal="center" vertical="center"/>
    </xf>
    <xf numFmtId="0" fontId="21" fillId="40" borderId="17" xfId="0" applyFont="1" applyFill="1" applyBorder="1" applyAlignment="1">
      <alignment horizontal="center" vertical="center"/>
    </xf>
    <xf numFmtId="0" fontId="21" fillId="40" borderId="18" xfId="0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/>
    </xf>
    <xf numFmtId="0" fontId="21" fillId="40" borderId="41" xfId="0" applyFont="1" applyFill="1" applyBorder="1" applyAlignment="1">
      <alignment horizontal="center" vertical="center"/>
    </xf>
    <xf numFmtId="0" fontId="21" fillId="40" borderId="42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21" fillId="40" borderId="39" xfId="0" applyFont="1" applyFill="1" applyBorder="1" applyAlignment="1">
      <alignment horizontal="center" vertical="center"/>
    </xf>
    <xf numFmtId="0" fontId="21" fillId="40" borderId="34" xfId="0" applyFont="1" applyFill="1" applyBorder="1" applyAlignment="1">
      <alignment horizontal="center" vertical="center"/>
    </xf>
    <xf numFmtId="0" fontId="21" fillId="40" borderId="40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48" fillId="0" borderId="17" xfId="0" applyFont="1" applyBorder="1" applyAlignment="1">
      <alignment horizontal="left" vertical="center"/>
    </xf>
    <xf numFmtId="0" fontId="21" fillId="40" borderId="41" xfId="0" applyFont="1" applyFill="1" applyBorder="1" applyAlignment="1">
      <alignment horizontal="center" vertical="center" wrapText="1"/>
    </xf>
    <xf numFmtId="0" fontId="21" fillId="38" borderId="39" xfId="0" applyFont="1" applyFill="1" applyBorder="1" applyAlignment="1">
      <alignment horizontal="center" vertical="center"/>
    </xf>
    <xf numFmtId="0" fontId="21" fillId="38" borderId="34" xfId="0" applyFont="1" applyFill="1" applyBorder="1" applyAlignment="1">
      <alignment horizontal="center" vertical="center"/>
    </xf>
    <xf numFmtId="0" fontId="21" fillId="38" borderId="40" xfId="0" applyFont="1" applyFill="1" applyBorder="1" applyAlignment="1">
      <alignment horizontal="center" vertical="center"/>
    </xf>
    <xf numFmtId="0" fontId="21" fillId="38" borderId="10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0" fontId="21" fillId="38" borderId="42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justify" vertical="center" wrapText="1"/>
    </xf>
  </cellXfs>
  <cellStyles count="54">
    <cellStyle name="=C:\WINNT\SYSTEM32\COMMAND.COM" xfId="47" xr:uid="{00000000-0005-0000-0000-000000000000}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9" builtinId="8"/>
    <cellStyle name="Incorrecto" xfId="7" builtinId="27" customBuiltin="1"/>
    <cellStyle name="Millares" xfId="45" builtinId="3"/>
    <cellStyle name="Millares 2" xfId="51" xr:uid="{00000000-0005-0000-0000-000023000000}"/>
    <cellStyle name="Millares 2 2" xfId="52" xr:uid="{00000000-0005-0000-0000-000024000000}"/>
    <cellStyle name="Millares 5 2" xfId="44" xr:uid="{00000000-0005-0000-0000-000025000000}"/>
    <cellStyle name="Moneda" xfId="53" builtinId="4"/>
    <cellStyle name="Neutral" xfId="8" builtinId="28" customBuiltin="1"/>
    <cellStyle name="Normal" xfId="0" builtinId="0"/>
    <cellStyle name="Normal 2" xfId="46" xr:uid="{00000000-0005-0000-0000-000029000000}"/>
    <cellStyle name="Normal 3" xfId="48" xr:uid="{00000000-0005-0000-0000-00002A000000}"/>
    <cellStyle name="Normal 5 3" xfId="42" xr:uid="{00000000-0005-0000-0000-00002B000000}"/>
    <cellStyle name="Normal 7 2 2" xfId="43" xr:uid="{00000000-0005-0000-0000-00002C000000}"/>
    <cellStyle name="Normal 9" xfId="50" xr:uid="{00000000-0005-0000-0000-00002D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4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171950" y="0"/>
          <a:ext cx="109728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1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1466850</xdr:colOff>
      <xdr:row>0</xdr:row>
      <xdr:rowOff>0</xdr:rowOff>
    </xdr:from>
    <xdr:to>
      <xdr:col>9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628775" y="0"/>
          <a:ext cx="6276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5</xdr:col>
      <xdr:colOff>304800</xdr:colOff>
      <xdr:row>0</xdr:row>
      <xdr:rowOff>116684</xdr:rowOff>
    </xdr:from>
    <xdr:to>
      <xdr:col>15</xdr:col>
      <xdr:colOff>381000</xdr:colOff>
      <xdr:row>3</xdr:row>
      <xdr:rowOff>88108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76750" y="116684"/>
          <a:ext cx="739140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GOBIERNO DEL ESTADO DE TLAXCALA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PRONOSTICO DE INGRESOS 2015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883444</xdr:colOff>
      <xdr:row>24</xdr:row>
      <xdr:rowOff>78580</xdr:rowOff>
    </xdr:from>
    <xdr:to>
      <xdr:col>6</xdr:col>
      <xdr:colOff>514350</xdr:colOff>
      <xdr:row>28</xdr:row>
      <xdr:rowOff>97629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64469" y="6241255"/>
          <a:ext cx="4136231" cy="1009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C.P. Angélica</a:t>
          </a:r>
          <a:r>
            <a:rPr lang="es-MX" sz="800" b="1" baseline="0">
              <a:latin typeface="Arial" pitchFamily="34" charset="0"/>
              <a:cs typeface="Arial" pitchFamily="34" charset="0"/>
            </a:rPr>
            <a:t> Morales Salazar</a:t>
          </a:r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Directora Administrativa</a:t>
          </a:r>
        </a:p>
      </xdr:txBody>
    </xdr:sp>
    <xdr:clientData/>
  </xdr:twoCellAnchor>
  <xdr:twoCellAnchor>
    <xdr:from>
      <xdr:col>10</xdr:col>
      <xdr:colOff>38100</xdr:colOff>
      <xdr:row>24</xdr:row>
      <xdr:rowOff>119062</xdr:rowOff>
    </xdr:from>
    <xdr:to>
      <xdr:col>17</xdr:col>
      <xdr:colOff>847725</xdr:colOff>
      <xdr:row>28</xdr:row>
      <xdr:rowOff>157162</xdr:rowOff>
    </xdr:to>
    <xdr:sp macro="" textlink="">
      <xdr:nvSpPr>
        <xdr:cNvPr id="8" name="8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782050" y="6281737"/>
          <a:ext cx="538162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Autorizo</a:t>
          </a: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Dr. Alfredo</a:t>
          </a:r>
          <a:r>
            <a:rPr lang="es-MX" sz="800" b="1" baseline="0">
              <a:latin typeface="Arial" pitchFamily="34" charset="0"/>
              <a:cs typeface="Arial" pitchFamily="34" charset="0"/>
            </a:rPr>
            <a:t> Cuecuecha Mendoza</a:t>
          </a:r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Presidente</a:t>
          </a:r>
          <a:r>
            <a:rPr lang="es-MX" sz="800" b="1" baseline="0">
              <a:latin typeface="Arial" pitchFamily="34" charset="0"/>
              <a:cs typeface="Arial" pitchFamily="34" charset="0"/>
            </a:rPr>
            <a:t> de la Junta de Gobierno</a:t>
          </a:r>
          <a:endParaRPr lang="es-MX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178593</xdr:colOff>
      <xdr:row>0</xdr:row>
      <xdr:rowOff>71437</xdr:rowOff>
    </xdr:from>
    <xdr:to>
      <xdr:col>3</xdr:col>
      <xdr:colOff>342900</xdr:colOff>
      <xdr:row>4</xdr:row>
      <xdr:rowOff>28574</xdr:rowOff>
    </xdr:to>
    <xdr:pic>
      <xdr:nvPicPr>
        <xdr:cNvPr id="9" name="Imagen 2" descr="D:\Docs\Gobierno\Manual de Identidad\SEPUEDE\LOGO RECTOR Y DESARROLLO\LOGO RECTOR CON TRAZ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593" y="71437"/>
          <a:ext cx="2507457" cy="94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447675</xdr:colOff>
      <xdr:row>0</xdr:row>
      <xdr:rowOff>121444</xdr:rowOff>
    </xdr:from>
    <xdr:to>
      <xdr:col>18</xdr:col>
      <xdr:colOff>704850</xdr:colOff>
      <xdr:row>2</xdr:row>
      <xdr:rowOff>133350</xdr:rowOff>
    </xdr:to>
    <xdr:pic>
      <xdr:nvPicPr>
        <xdr:cNvPr id="10" name="10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849225" y="121444"/>
          <a:ext cx="2085975" cy="507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4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521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295900" y="0"/>
          <a:ext cx="10934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1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1714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1466850</xdr:colOff>
      <xdr:row>0</xdr:row>
      <xdr:rowOff>0</xdr:rowOff>
    </xdr:from>
    <xdr:to>
      <xdr:col>9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181225" y="0"/>
          <a:ext cx="68389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2</xdr:col>
      <xdr:colOff>762000</xdr:colOff>
      <xdr:row>0</xdr:row>
      <xdr:rowOff>107159</xdr:rowOff>
    </xdr:from>
    <xdr:to>
      <xdr:col>10</xdr:col>
      <xdr:colOff>76200</xdr:colOff>
      <xdr:row>3</xdr:row>
      <xdr:rowOff>78583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057525" y="107159"/>
          <a:ext cx="6886575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ANTEPROYECTO DE PRESUPUESTO DE EGRESOS 2015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+mn-lt"/>
              <a:cs typeface="Arial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607219</xdr:colOff>
      <xdr:row>106</xdr:row>
      <xdr:rowOff>107155</xdr:rowOff>
    </xdr:from>
    <xdr:to>
      <xdr:col>2</xdr:col>
      <xdr:colOff>892968</xdr:colOff>
      <xdr:row>110</xdr:row>
      <xdr:rowOff>126204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07219" y="17976055"/>
          <a:ext cx="2581274" cy="714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+mn-lt"/>
            </a:rPr>
            <a:t>Elaboró</a:t>
          </a:r>
        </a:p>
        <a:p>
          <a:pPr algn="ctr"/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C.P. Angélica</a:t>
          </a:r>
          <a:r>
            <a:rPr lang="es-MX" sz="800" b="1" baseline="0">
              <a:latin typeface="+mn-lt"/>
            </a:rPr>
            <a:t> Morales Salazar</a:t>
          </a:r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Directora Administrativa</a:t>
          </a:r>
        </a:p>
        <a:p>
          <a:pPr algn="ctr"/>
          <a:r>
            <a:rPr lang="es-MX" sz="800" b="1">
              <a:latin typeface="+mn-lt"/>
            </a:rPr>
            <a:t>Nombre, cargo</a:t>
          </a:r>
          <a:r>
            <a:rPr lang="es-MX" sz="800" b="1" baseline="0">
              <a:latin typeface="+mn-lt"/>
            </a:rPr>
            <a:t> y firma</a:t>
          </a:r>
          <a:endParaRPr lang="es-MX" sz="800" b="1">
            <a:latin typeface="+mn-lt"/>
          </a:endParaRPr>
        </a:p>
      </xdr:txBody>
    </xdr:sp>
    <xdr:clientData/>
  </xdr:twoCellAnchor>
  <xdr:twoCellAnchor>
    <xdr:from>
      <xdr:col>3</xdr:col>
      <xdr:colOff>0</xdr:colOff>
      <xdr:row>106</xdr:row>
      <xdr:rowOff>119062</xdr:rowOff>
    </xdr:from>
    <xdr:to>
      <xdr:col>7</xdr:col>
      <xdr:colOff>433387</xdr:colOff>
      <xdr:row>110</xdr:row>
      <xdr:rowOff>147637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476625" y="17987962"/>
          <a:ext cx="4052887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+mn-lt"/>
            </a:rPr>
            <a:t>Responsable del Proyecto</a:t>
          </a:r>
        </a:p>
        <a:p>
          <a:pPr algn="ctr"/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Dr. Alfredo Cuecuecha Mendoza</a:t>
          </a:r>
        </a:p>
        <a:p>
          <a:pPr algn="ctr"/>
          <a:r>
            <a:rPr lang="es-MX" sz="800" b="1">
              <a:latin typeface="+mn-lt"/>
            </a:rPr>
            <a:t>Presidente</a:t>
          </a:r>
          <a:r>
            <a:rPr lang="es-MX" sz="800" b="1" baseline="0">
              <a:latin typeface="+mn-lt"/>
            </a:rPr>
            <a:t> de la Junta de Gobierno</a:t>
          </a:r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Nombre, cargo</a:t>
          </a:r>
          <a:r>
            <a:rPr lang="es-MX" sz="800" b="1" baseline="0">
              <a:latin typeface="+mn-lt"/>
            </a:rPr>
            <a:t> y firma</a:t>
          </a:r>
          <a:endParaRPr lang="es-MX" sz="800" b="1">
            <a:latin typeface="+mn-lt"/>
          </a:endParaRPr>
        </a:p>
      </xdr:txBody>
    </xdr:sp>
    <xdr:clientData/>
  </xdr:twoCellAnchor>
  <xdr:twoCellAnchor>
    <xdr:from>
      <xdr:col>0</xdr:col>
      <xdr:colOff>178593</xdr:colOff>
      <xdr:row>0</xdr:row>
      <xdr:rowOff>71438</xdr:rowOff>
    </xdr:from>
    <xdr:to>
      <xdr:col>1</xdr:col>
      <xdr:colOff>735805</xdr:colOff>
      <xdr:row>3</xdr:row>
      <xdr:rowOff>42863</xdr:rowOff>
    </xdr:to>
    <xdr:pic>
      <xdr:nvPicPr>
        <xdr:cNvPr id="9" name="Imagen 2" descr="D:\Docs\Gobierno\Manual de Identidad\SEPUEDE\LOGO RECTOR Y DESARROLLO\LOGO RECTOR CON TRAZO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593" y="71438"/>
          <a:ext cx="1271587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798635</xdr:colOff>
      <xdr:row>0</xdr:row>
      <xdr:rowOff>50373</xdr:rowOff>
    </xdr:from>
    <xdr:to>
      <xdr:col>25</xdr:col>
      <xdr:colOff>674442</xdr:colOff>
      <xdr:row>3</xdr:row>
      <xdr:rowOff>21798</xdr:rowOff>
    </xdr:to>
    <xdr:pic>
      <xdr:nvPicPr>
        <xdr:cNvPr id="10" name="10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75385" y="50373"/>
          <a:ext cx="1432046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44/Desktop/Users/Salomon/Documents/SALOMON/CONTABILIDAD/INTERNO%201/CONTABILIDAD%202014/ESTADOS%20FINANCIEROS/AGOSTO/CUENTA%20PUBLICA%20ENERO-FEBRERO/CTA%20PUBLICA%20FEBRERO%20DEUDORES%20DIVER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44/Desktop/Documents%20and%20Settings/conta_marysol2/Datos%20de%20programa/Microsoft/Excel/CUENTA%20PUBLICA%20ENERO-FEBRERO/CTA%20PUBLICA%20FEBRERO%20DEUDORES%20DIVER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6"/>
      <sheetName val="17"/>
      <sheetName val="18"/>
      <sheetName val="21"/>
      <sheetName val="22"/>
    </sheetNames>
    <sheetDataSet>
      <sheetData sheetId="0"/>
      <sheetData sheetId="1">
        <row r="80">
          <cell r="G80">
            <v>1058000</v>
          </cell>
        </row>
        <row r="147">
          <cell r="G147">
            <v>1842484</v>
          </cell>
        </row>
        <row r="348">
          <cell r="G348">
            <v>46084294</v>
          </cell>
        </row>
        <row r="415">
          <cell r="G415">
            <v>60823878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6"/>
      <sheetName val="17"/>
      <sheetName val="18"/>
      <sheetName val="21"/>
      <sheetName val="22"/>
    </sheetNames>
    <sheetDataSet>
      <sheetData sheetId="0" refreshError="1"/>
      <sheetData sheetId="1" refreshError="1">
        <row r="80">
          <cell r="G80">
            <v>1058000</v>
          </cell>
        </row>
        <row r="415">
          <cell r="G415">
            <v>60823878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745"/>
  <sheetViews>
    <sheetView topLeftCell="A576" workbookViewId="0">
      <selection activeCell="F589" sqref="F589"/>
    </sheetView>
  </sheetViews>
  <sheetFormatPr baseColWidth="10" defaultRowHeight="15" x14ac:dyDescent="0.25"/>
  <cols>
    <col min="1" max="4" width="3.7109375" customWidth="1"/>
    <col min="5" max="5" width="5.7109375" customWidth="1"/>
    <col min="6" max="6" width="43.85546875" customWidth="1"/>
    <col min="7" max="7" width="16.42578125" customWidth="1"/>
    <col min="8" max="11" width="15.7109375" customWidth="1"/>
  </cols>
  <sheetData>
    <row r="1" spans="1:12" x14ac:dyDescent="0.25">
      <c r="A1" s="31"/>
      <c r="B1" s="31"/>
      <c r="C1" s="31"/>
      <c r="D1" s="31"/>
      <c r="E1" s="31"/>
      <c r="F1" s="31"/>
      <c r="G1" s="391">
        <v>2016</v>
      </c>
      <c r="H1" s="391"/>
      <c r="I1" s="391"/>
      <c r="J1" s="391"/>
      <c r="K1" s="106"/>
      <c r="L1" s="31"/>
    </row>
    <row r="2" spans="1:12" x14ac:dyDescent="0.25">
      <c r="A2" s="31"/>
      <c r="B2" s="31"/>
      <c r="C2" s="31"/>
      <c r="D2" s="31"/>
      <c r="E2" s="31"/>
      <c r="F2" s="31"/>
      <c r="G2" s="106" t="s">
        <v>2</v>
      </c>
      <c r="H2" s="106" t="s">
        <v>579</v>
      </c>
      <c r="I2" s="106" t="s">
        <v>580</v>
      </c>
      <c r="J2" s="106" t="s">
        <v>581</v>
      </c>
      <c r="K2" s="106"/>
      <c r="L2" s="31"/>
    </row>
    <row r="3" spans="1:12" x14ac:dyDescent="0.25">
      <c r="A3" s="1">
        <v>1</v>
      </c>
      <c r="B3" s="1"/>
      <c r="C3" s="1"/>
      <c r="D3" s="1"/>
      <c r="E3" s="1"/>
      <c r="F3" s="1" t="s">
        <v>80</v>
      </c>
      <c r="G3" s="27">
        <f>+G4+G92</f>
        <v>13156894.779999999</v>
      </c>
      <c r="H3" s="27">
        <f>+H4+H92</f>
        <v>4817050</v>
      </c>
      <c r="I3" s="27">
        <f>+I4+I92</f>
        <v>10488766.75</v>
      </c>
      <c r="J3" s="27">
        <f>+J4+J92</f>
        <v>8867512.0299999993</v>
      </c>
      <c r="K3" s="27"/>
      <c r="L3" s="31"/>
    </row>
    <row r="4" spans="1:12" x14ac:dyDescent="0.25">
      <c r="A4" s="2">
        <v>1</v>
      </c>
      <c r="B4" s="2">
        <v>1</v>
      </c>
      <c r="C4" s="2"/>
      <c r="D4" s="2"/>
      <c r="E4" s="2"/>
      <c r="F4" s="2" t="s">
        <v>81</v>
      </c>
      <c r="G4" s="23">
        <f>+G5+G39+G71+G77+G83+G85+G88</f>
        <v>9755586.8399999999</v>
      </c>
      <c r="H4" s="23">
        <f>+H5+H39+H71+H77+H83+H85+H88</f>
        <v>4817050</v>
      </c>
      <c r="I4" s="23">
        <f>+I5+I39+I71+I77+I83+I85+I88</f>
        <v>10306768</v>
      </c>
      <c r="J4" s="23">
        <f>+J5+J39+J71+J77+J83+J85+J88</f>
        <v>5648202.8399999999</v>
      </c>
      <c r="K4" s="23"/>
      <c r="L4" s="31"/>
    </row>
    <row r="5" spans="1:12" x14ac:dyDescent="0.25">
      <c r="A5" s="8">
        <v>1</v>
      </c>
      <c r="B5" s="8">
        <v>1</v>
      </c>
      <c r="C5" s="8">
        <v>1</v>
      </c>
      <c r="D5" s="8"/>
      <c r="E5" s="8"/>
      <c r="F5" s="11" t="s">
        <v>42</v>
      </c>
      <c r="G5" s="7">
        <f>+G7+G34+G35+G36+G37+G38</f>
        <v>9739632</v>
      </c>
      <c r="H5" s="7">
        <f>+H7+H34+H35+H36+H37+H38</f>
        <v>4801684</v>
      </c>
      <c r="I5" s="7">
        <f>+I7+I34+I35+I36+I37+I38</f>
        <v>10304705</v>
      </c>
      <c r="J5" s="7">
        <f>+J7+J34+J35+J36+J37+J38</f>
        <v>5618945</v>
      </c>
      <c r="K5" s="7"/>
      <c r="L5" s="31"/>
    </row>
    <row r="6" spans="1:12" x14ac:dyDescent="0.25">
      <c r="A6" s="3">
        <v>1</v>
      </c>
      <c r="B6" s="3">
        <v>1</v>
      </c>
      <c r="C6" s="3">
        <v>1</v>
      </c>
      <c r="D6" s="3">
        <v>1</v>
      </c>
      <c r="E6" s="3"/>
      <c r="F6" s="3" t="s">
        <v>82</v>
      </c>
      <c r="G6" s="3"/>
      <c r="H6" s="3"/>
      <c r="I6" s="3"/>
      <c r="J6" s="5"/>
      <c r="K6" s="5"/>
      <c r="L6" s="31"/>
    </row>
    <row r="7" spans="1:12" x14ac:dyDescent="0.25">
      <c r="A7" s="14">
        <v>1</v>
      </c>
      <c r="B7" s="14">
        <v>1</v>
      </c>
      <c r="C7" s="14">
        <v>1</v>
      </c>
      <c r="D7" s="14">
        <v>2</v>
      </c>
      <c r="E7" s="14"/>
      <c r="F7" s="14" t="s">
        <v>83</v>
      </c>
      <c r="G7" s="15">
        <f>SUM(G8:G33)</f>
        <v>9739632</v>
      </c>
      <c r="H7" s="15">
        <f>SUM(H8:H29)</f>
        <v>4801684</v>
      </c>
      <c r="I7" s="15">
        <f>SUM(I8:I29)</f>
        <v>10304705</v>
      </c>
      <c r="J7" s="15">
        <f>SUM(J8:J33)</f>
        <v>5618945</v>
      </c>
      <c r="K7" s="15"/>
      <c r="L7" s="31"/>
    </row>
    <row r="8" spans="1:12" x14ac:dyDescent="0.25">
      <c r="A8" s="3"/>
      <c r="B8" s="3"/>
      <c r="C8" s="3"/>
      <c r="D8" s="3"/>
      <c r="E8" s="3">
        <v>1</v>
      </c>
      <c r="F8" s="3" t="s">
        <v>440</v>
      </c>
      <c r="G8" s="16">
        <v>24465</v>
      </c>
      <c r="H8" s="16">
        <f>112400+2500+0</f>
        <v>114900</v>
      </c>
      <c r="I8" s="16">
        <f>132623+6742+0</f>
        <v>139365</v>
      </c>
      <c r="J8" s="5">
        <f>+G8+H8-I8</f>
        <v>0</v>
      </c>
      <c r="K8" s="5"/>
      <c r="L8" s="31"/>
    </row>
    <row r="9" spans="1:12" x14ac:dyDescent="0.25">
      <c r="A9" s="3"/>
      <c r="B9" s="3"/>
      <c r="C9" s="3"/>
      <c r="D9" s="3"/>
      <c r="E9" s="3">
        <v>2</v>
      </c>
      <c r="F9" s="3" t="s">
        <v>441</v>
      </c>
      <c r="G9" s="16">
        <v>20728</v>
      </c>
      <c r="H9" s="16">
        <f>0+0+0</f>
        <v>0</v>
      </c>
      <c r="I9" s="16">
        <f>5466+15262</f>
        <v>20728</v>
      </c>
      <c r="J9" s="5">
        <f>+G9+H9-I9</f>
        <v>0</v>
      </c>
      <c r="K9" s="5"/>
      <c r="L9" s="31"/>
    </row>
    <row r="10" spans="1:12" hidden="1" x14ac:dyDescent="0.25">
      <c r="A10" s="3"/>
      <c r="B10" s="3"/>
      <c r="C10" s="3"/>
      <c r="D10" s="3"/>
      <c r="E10" s="3">
        <v>3</v>
      </c>
      <c r="F10" s="3" t="s">
        <v>442</v>
      </c>
      <c r="G10" s="16">
        <v>0</v>
      </c>
      <c r="H10" s="16"/>
      <c r="I10" s="16"/>
      <c r="J10" s="5">
        <f t="shared" ref="J10:J33" si="0">+G10+H10-I10</f>
        <v>0</v>
      </c>
      <c r="K10" s="5"/>
      <c r="L10" s="31"/>
    </row>
    <row r="11" spans="1:12" x14ac:dyDescent="0.25">
      <c r="A11" s="3"/>
      <c r="B11" s="3"/>
      <c r="C11" s="3"/>
      <c r="D11" s="3"/>
      <c r="E11" s="3">
        <v>4</v>
      </c>
      <c r="F11" s="3" t="s">
        <v>443</v>
      </c>
      <c r="G11" s="16">
        <v>23465</v>
      </c>
      <c r="H11" s="16">
        <f>1384+137+0-1</f>
        <v>1520</v>
      </c>
      <c r="I11" s="16">
        <f>0+0+1301</f>
        <v>1301</v>
      </c>
      <c r="J11" s="5">
        <f t="shared" si="0"/>
        <v>23684</v>
      </c>
      <c r="K11" s="5"/>
      <c r="L11" s="31"/>
    </row>
    <row r="12" spans="1:12" hidden="1" x14ac:dyDescent="0.25">
      <c r="A12" s="3"/>
      <c r="B12" s="3"/>
      <c r="C12" s="3"/>
      <c r="D12" s="3"/>
      <c r="E12" s="3">
        <v>5</v>
      </c>
      <c r="F12" s="3" t="s">
        <v>444</v>
      </c>
      <c r="G12" s="16">
        <v>0</v>
      </c>
      <c r="H12" s="16"/>
      <c r="I12" s="16"/>
      <c r="J12" s="5">
        <f t="shared" si="0"/>
        <v>0</v>
      </c>
      <c r="K12" s="5"/>
      <c r="L12" s="31"/>
    </row>
    <row r="13" spans="1:12" hidden="1" x14ac:dyDescent="0.25">
      <c r="A13" s="3"/>
      <c r="B13" s="3"/>
      <c r="C13" s="3"/>
      <c r="D13" s="3"/>
      <c r="E13" s="3">
        <v>9</v>
      </c>
      <c r="F13" s="3" t="s">
        <v>588</v>
      </c>
      <c r="G13" s="16">
        <v>0</v>
      </c>
      <c r="H13" s="16"/>
      <c r="I13" s="16"/>
      <c r="J13" s="5">
        <f t="shared" si="0"/>
        <v>0</v>
      </c>
      <c r="K13" s="5"/>
      <c r="L13" s="31"/>
    </row>
    <row r="14" spans="1:12" hidden="1" x14ac:dyDescent="0.25">
      <c r="A14" s="3"/>
      <c r="B14" s="3"/>
      <c r="C14" s="3"/>
      <c r="D14" s="3"/>
      <c r="E14" s="3">
        <v>11</v>
      </c>
      <c r="F14" s="3" t="s">
        <v>445</v>
      </c>
      <c r="G14" s="16">
        <v>0</v>
      </c>
      <c r="H14" s="16"/>
      <c r="I14" s="16"/>
      <c r="J14" s="5">
        <f t="shared" si="0"/>
        <v>0</v>
      </c>
      <c r="K14" s="5"/>
      <c r="L14" s="31"/>
    </row>
    <row r="15" spans="1:12" x14ac:dyDescent="0.25">
      <c r="A15" s="3"/>
      <c r="B15" s="3"/>
      <c r="C15" s="3"/>
      <c r="D15" s="3"/>
      <c r="E15" s="3">
        <v>16</v>
      </c>
      <c r="F15" s="3" t="s">
        <v>446</v>
      </c>
      <c r="G15" s="16">
        <v>1358007</v>
      </c>
      <c r="H15" s="16">
        <f>0+0+0</f>
        <v>0</v>
      </c>
      <c r="I15" s="16">
        <f>361868+95327+155463</f>
        <v>612658</v>
      </c>
      <c r="J15" s="5">
        <f t="shared" si="0"/>
        <v>745349</v>
      </c>
      <c r="K15" s="5"/>
      <c r="L15" s="31"/>
    </row>
    <row r="16" spans="1:12" hidden="1" x14ac:dyDescent="0.25">
      <c r="A16" s="3"/>
      <c r="B16" s="3"/>
      <c r="C16" s="3"/>
      <c r="D16" s="3"/>
      <c r="E16" s="3">
        <v>17</v>
      </c>
      <c r="F16" s="3" t="s">
        <v>447</v>
      </c>
      <c r="G16" s="16">
        <v>0</v>
      </c>
      <c r="H16" s="16"/>
      <c r="I16" s="16"/>
      <c r="J16" s="5">
        <f t="shared" si="0"/>
        <v>0</v>
      </c>
      <c r="K16" s="5"/>
      <c r="L16" s="31"/>
    </row>
    <row r="17" spans="1:12" hidden="1" x14ac:dyDescent="0.25">
      <c r="A17" s="3"/>
      <c r="B17" s="3"/>
      <c r="C17" s="3"/>
      <c r="D17" s="3"/>
      <c r="E17" s="3">
        <v>18</v>
      </c>
      <c r="F17" s="3" t="s">
        <v>448</v>
      </c>
      <c r="G17" s="16">
        <v>0</v>
      </c>
      <c r="H17" s="16"/>
      <c r="I17" s="16"/>
      <c r="J17" s="5">
        <f t="shared" si="0"/>
        <v>0</v>
      </c>
      <c r="K17" s="5"/>
      <c r="L17" s="31"/>
    </row>
    <row r="18" spans="1:12" hidden="1" x14ac:dyDescent="0.25">
      <c r="A18" s="3"/>
      <c r="B18" s="3"/>
      <c r="C18" s="3"/>
      <c r="D18" s="3"/>
      <c r="E18" s="3">
        <v>19</v>
      </c>
      <c r="F18" s="3" t="s">
        <v>449</v>
      </c>
      <c r="G18" s="16">
        <v>0</v>
      </c>
      <c r="H18" s="16"/>
      <c r="I18" s="16"/>
      <c r="J18" s="5">
        <f t="shared" si="0"/>
        <v>0</v>
      </c>
      <c r="K18" s="5"/>
      <c r="L18" s="31"/>
    </row>
    <row r="19" spans="1:12" hidden="1" x14ac:dyDescent="0.25">
      <c r="A19" s="3"/>
      <c r="B19" s="3"/>
      <c r="C19" s="3"/>
      <c r="D19" s="3"/>
      <c r="E19" s="3">
        <v>20</v>
      </c>
      <c r="F19" s="3" t="s">
        <v>676</v>
      </c>
      <c r="G19" s="16">
        <v>0</v>
      </c>
      <c r="H19" s="16"/>
      <c r="I19" s="16"/>
      <c r="J19" s="5">
        <f t="shared" si="0"/>
        <v>0</v>
      </c>
      <c r="K19" s="5"/>
      <c r="L19" s="31"/>
    </row>
    <row r="20" spans="1:12" hidden="1" x14ac:dyDescent="0.25">
      <c r="A20" s="3"/>
      <c r="B20" s="3"/>
      <c r="C20" s="3"/>
      <c r="D20" s="3"/>
      <c r="E20" s="3">
        <v>21</v>
      </c>
      <c r="F20" s="3" t="s">
        <v>675</v>
      </c>
      <c r="G20" s="16">
        <v>0</v>
      </c>
      <c r="H20" s="5"/>
      <c r="I20" s="5"/>
      <c r="J20" s="5">
        <f t="shared" si="0"/>
        <v>0</v>
      </c>
      <c r="K20" s="5"/>
      <c r="L20" s="31"/>
    </row>
    <row r="21" spans="1:12" hidden="1" x14ac:dyDescent="0.25">
      <c r="A21" s="3"/>
      <c r="B21" s="3"/>
      <c r="C21" s="3"/>
      <c r="D21" s="3"/>
      <c r="E21" s="3">
        <v>23</v>
      </c>
      <c r="F21" s="3" t="s">
        <v>451</v>
      </c>
      <c r="G21" s="16">
        <v>0</v>
      </c>
      <c r="H21" s="16"/>
      <c r="I21" s="16"/>
      <c r="J21" s="5">
        <f t="shared" si="0"/>
        <v>0</v>
      </c>
      <c r="K21" s="5"/>
      <c r="L21" s="31"/>
    </row>
    <row r="22" spans="1:12" hidden="1" x14ac:dyDescent="0.25">
      <c r="A22" s="3"/>
      <c r="B22" s="3"/>
      <c r="C22" s="3"/>
      <c r="D22" s="3"/>
      <c r="E22" s="3">
        <v>25</v>
      </c>
      <c r="F22" s="3" t="s">
        <v>450</v>
      </c>
      <c r="G22" s="16">
        <v>0</v>
      </c>
      <c r="H22" s="16"/>
      <c r="I22" s="16"/>
      <c r="J22" s="5">
        <f t="shared" si="0"/>
        <v>0</v>
      </c>
      <c r="K22" s="5"/>
      <c r="L22" s="31"/>
    </row>
    <row r="23" spans="1:12" hidden="1" x14ac:dyDescent="0.25">
      <c r="A23" s="3"/>
      <c r="B23" s="3"/>
      <c r="C23" s="3"/>
      <c r="D23" s="3"/>
      <c r="E23" s="3">
        <v>26</v>
      </c>
      <c r="F23" s="3" t="s">
        <v>452</v>
      </c>
      <c r="G23" s="16">
        <v>0</v>
      </c>
      <c r="H23" s="16"/>
      <c r="I23" s="16"/>
      <c r="J23" s="5">
        <f t="shared" si="0"/>
        <v>0</v>
      </c>
      <c r="K23" s="5"/>
      <c r="L23" s="31"/>
    </row>
    <row r="24" spans="1:12" x14ac:dyDescent="0.25">
      <c r="A24" s="3"/>
      <c r="B24" s="3"/>
      <c r="C24" s="3"/>
      <c r="D24" s="3"/>
      <c r="E24" s="3">
        <v>27</v>
      </c>
      <c r="F24" s="3" t="s">
        <v>678</v>
      </c>
      <c r="G24" s="16">
        <v>24</v>
      </c>
      <c r="H24" s="16">
        <v>0</v>
      </c>
      <c r="I24" s="16">
        <f>24</f>
        <v>24</v>
      </c>
      <c r="J24" s="5">
        <f t="shared" si="0"/>
        <v>0</v>
      </c>
      <c r="K24" s="5"/>
      <c r="L24" s="31"/>
    </row>
    <row r="25" spans="1:12" x14ac:dyDescent="0.25">
      <c r="A25" s="3"/>
      <c r="B25" s="3"/>
      <c r="C25" s="3"/>
      <c r="D25" s="3"/>
      <c r="E25" s="3">
        <v>28</v>
      </c>
      <c r="F25" s="3" t="s">
        <v>695</v>
      </c>
      <c r="G25" s="16">
        <v>100000</v>
      </c>
      <c r="H25" s="16">
        <v>0</v>
      </c>
      <c r="I25" s="16">
        <v>0</v>
      </c>
      <c r="J25" s="5">
        <f t="shared" si="0"/>
        <v>100000</v>
      </c>
      <c r="K25" s="5"/>
      <c r="L25" s="31"/>
    </row>
    <row r="26" spans="1:12" x14ac:dyDescent="0.25">
      <c r="A26" s="3"/>
      <c r="B26" s="3"/>
      <c r="C26" s="3"/>
      <c r="D26" s="3"/>
      <c r="E26" s="3">
        <v>29</v>
      </c>
      <c r="F26" s="3" t="s">
        <v>696</v>
      </c>
      <c r="G26" s="16">
        <v>6669089</v>
      </c>
      <c r="H26" s="16">
        <f>66+3654076+59</f>
        <v>3654201</v>
      </c>
      <c r="I26" s="16">
        <f>3890400+0+4126816</f>
        <v>8017216</v>
      </c>
      <c r="J26" s="5">
        <f>+G26+H26-I26</f>
        <v>2306074</v>
      </c>
      <c r="K26" s="5"/>
      <c r="L26" s="31"/>
    </row>
    <row r="27" spans="1:12" hidden="1" x14ac:dyDescent="0.25">
      <c r="A27" s="3"/>
      <c r="B27" s="3"/>
      <c r="C27" s="3"/>
      <c r="D27" s="3"/>
      <c r="E27" s="3">
        <v>30</v>
      </c>
      <c r="F27" s="3" t="s">
        <v>697</v>
      </c>
      <c r="G27" s="16">
        <v>0</v>
      </c>
      <c r="H27" s="16"/>
      <c r="I27" s="16"/>
      <c r="J27" s="5">
        <f>+G27+H27-I27</f>
        <v>0</v>
      </c>
      <c r="K27" s="5"/>
      <c r="L27" s="31"/>
    </row>
    <row r="28" spans="1:12" x14ac:dyDescent="0.25">
      <c r="A28" s="3"/>
      <c r="B28" s="3"/>
      <c r="C28" s="3"/>
      <c r="D28" s="3"/>
      <c r="E28" s="3">
        <v>31</v>
      </c>
      <c r="F28" s="3" t="s">
        <v>809</v>
      </c>
      <c r="G28" s="16">
        <v>550202</v>
      </c>
      <c r="H28" s="16">
        <f>5+5+4</f>
        <v>14</v>
      </c>
      <c r="I28" s="16">
        <f>1100+1302+25236</f>
        <v>27638</v>
      </c>
      <c r="J28" s="5">
        <f>+G28+H28-I28</f>
        <v>522578</v>
      </c>
      <c r="K28" s="5"/>
      <c r="L28" s="31"/>
    </row>
    <row r="29" spans="1:12" x14ac:dyDescent="0.25">
      <c r="A29" s="3"/>
      <c r="B29" s="3"/>
      <c r="C29" s="3"/>
      <c r="D29" s="3"/>
      <c r="E29" s="3">
        <v>32</v>
      </c>
      <c r="F29" s="3" t="s">
        <v>809</v>
      </c>
      <c r="G29" s="16">
        <v>993652</v>
      </c>
      <c r="H29" s="16">
        <f>620018+180024+231007</f>
        <v>1031049</v>
      </c>
      <c r="I29" s="16">
        <f>465108+677762+342905</f>
        <v>1485775</v>
      </c>
      <c r="J29" s="5">
        <f t="shared" si="0"/>
        <v>538926</v>
      </c>
      <c r="K29" s="5"/>
      <c r="L29" s="31"/>
    </row>
    <row r="30" spans="1:12" x14ac:dyDescent="0.25">
      <c r="A30" s="3"/>
      <c r="B30" s="3"/>
      <c r="C30" s="3"/>
      <c r="D30" s="3"/>
      <c r="E30" s="3">
        <v>33</v>
      </c>
      <c r="F30" s="3" t="s">
        <v>814</v>
      </c>
      <c r="G30" s="16"/>
      <c r="H30" s="16">
        <f>114380+341045+199411+1</f>
        <v>654837</v>
      </c>
      <c r="I30" s="16">
        <f>59641+355462+224517</f>
        <v>639620</v>
      </c>
      <c r="J30" s="5">
        <f t="shared" si="0"/>
        <v>15217</v>
      </c>
      <c r="K30" s="5"/>
      <c r="L30" s="31"/>
    </row>
    <row r="31" spans="1:12" x14ac:dyDescent="0.25">
      <c r="A31" s="3"/>
      <c r="B31" s="3"/>
      <c r="C31" s="3"/>
      <c r="D31" s="3"/>
      <c r="E31" s="3">
        <v>34</v>
      </c>
      <c r="F31" s="3" t="s">
        <v>815</v>
      </c>
      <c r="G31" s="16"/>
      <c r="H31" s="16">
        <f>851000+852000+1158739+1</f>
        <v>2861740</v>
      </c>
      <c r="I31" s="16">
        <f>746277+871432+1157176</f>
        <v>2774885</v>
      </c>
      <c r="J31" s="5">
        <f t="shared" si="0"/>
        <v>86855</v>
      </c>
      <c r="K31" s="5"/>
      <c r="L31" s="31"/>
    </row>
    <row r="32" spans="1:12" x14ac:dyDescent="0.25">
      <c r="A32" s="3"/>
      <c r="B32" s="3"/>
      <c r="C32" s="3"/>
      <c r="D32" s="3"/>
      <c r="E32" s="3">
        <v>35</v>
      </c>
      <c r="F32" s="3" t="s">
        <v>816</v>
      </c>
      <c r="G32" s="16"/>
      <c r="H32" s="16">
        <f>2620000+0+0</f>
        <v>2620000</v>
      </c>
      <c r="I32" s="16">
        <f>280597+0+2103493-1</f>
        <v>2384089</v>
      </c>
      <c r="J32" s="5">
        <f t="shared" si="0"/>
        <v>235911</v>
      </c>
      <c r="K32" s="5"/>
      <c r="L32" s="31"/>
    </row>
    <row r="33" spans="1:12" x14ac:dyDescent="0.25">
      <c r="A33" s="3"/>
      <c r="B33" s="3"/>
      <c r="C33" s="3"/>
      <c r="D33" s="3"/>
      <c r="E33" s="3">
        <v>36</v>
      </c>
      <c r="F33" s="3" t="s">
        <v>817</v>
      </c>
      <c r="G33" s="16"/>
      <c r="H33" s="16">
        <f>2985000+0+0</f>
        <v>2985000</v>
      </c>
      <c r="I33" s="16">
        <f>1097513+453883+389253</f>
        <v>1940649</v>
      </c>
      <c r="J33" s="5">
        <f t="shared" si="0"/>
        <v>1044351</v>
      </c>
      <c r="K33" s="5"/>
      <c r="L33" s="31"/>
    </row>
    <row r="34" spans="1:12" x14ac:dyDescent="0.25">
      <c r="A34" s="3">
        <v>1</v>
      </c>
      <c r="B34" s="3">
        <v>1</v>
      </c>
      <c r="C34" s="3">
        <v>1</v>
      </c>
      <c r="D34" s="3">
        <v>3</v>
      </c>
      <c r="E34" s="3"/>
      <c r="F34" s="3" t="s">
        <v>84</v>
      </c>
      <c r="G34" s="3"/>
      <c r="H34" s="3"/>
      <c r="I34" s="3"/>
      <c r="J34" s="5"/>
      <c r="K34" s="5"/>
      <c r="L34" s="31"/>
    </row>
    <row r="35" spans="1:12" x14ac:dyDescent="0.25">
      <c r="A35" s="3">
        <v>1</v>
      </c>
      <c r="B35" s="3">
        <v>1</v>
      </c>
      <c r="C35" s="3">
        <v>1</v>
      </c>
      <c r="D35" s="3">
        <v>4</v>
      </c>
      <c r="E35" s="3"/>
      <c r="F35" s="3" t="s">
        <v>85</v>
      </c>
      <c r="G35" s="3"/>
      <c r="H35" s="3"/>
      <c r="I35" s="3"/>
      <c r="J35" s="5"/>
      <c r="K35" s="5"/>
      <c r="L35" s="31"/>
    </row>
    <row r="36" spans="1:12" x14ac:dyDescent="0.25">
      <c r="A36" s="3">
        <v>1</v>
      </c>
      <c r="B36" s="3">
        <v>1</v>
      </c>
      <c r="C36" s="3">
        <v>1</v>
      </c>
      <c r="D36" s="3">
        <v>5</v>
      </c>
      <c r="E36" s="3"/>
      <c r="F36" s="3" t="s">
        <v>86</v>
      </c>
      <c r="G36" s="3"/>
      <c r="H36" s="3"/>
      <c r="I36" s="3"/>
      <c r="J36" s="5"/>
      <c r="K36" s="5"/>
      <c r="L36" s="31"/>
    </row>
    <row r="37" spans="1:12" ht="24" x14ac:dyDescent="0.25">
      <c r="A37" s="3">
        <v>1</v>
      </c>
      <c r="B37" s="3">
        <v>1</v>
      </c>
      <c r="C37" s="3">
        <v>1</v>
      </c>
      <c r="D37" s="3">
        <v>6</v>
      </c>
      <c r="E37" s="3"/>
      <c r="F37" s="3" t="s">
        <v>87</v>
      </c>
      <c r="G37" s="3"/>
      <c r="H37" s="3"/>
      <c r="I37" s="3"/>
      <c r="J37" s="5"/>
      <c r="K37" s="5"/>
      <c r="L37" s="31"/>
    </row>
    <row r="38" spans="1:12" x14ac:dyDescent="0.25">
      <c r="A38" s="3">
        <v>1</v>
      </c>
      <c r="B38" s="3">
        <v>1</v>
      </c>
      <c r="C38" s="3">
        <v>1</v>
      </c>
      <c r="D38" s="3">
        <v>9</v>
      </c>
      <c r="E38" s="3"/>
      <c r="F38" s="3" t="s">
        <v>88</v>
      </c>
      <c r="G38" s="3"/>
      <c r="H38" s="3"/>
      <c r="I38" s="3"/>
      <c r="J38" s="5"/>
      <c r="K38" s="5"/>
      <c r="L38" s="31"/>
    </row>
    <row r="39" spans="1:12" x14ac:dyDescent="0.25">
      <c r="A39" s="1">
        <v>1</v>
      </c>
      <c r="B39" s="1">
        <v>1</v>
      </c>
      <c r="C39" s="1">
        <v>2</v>
      </c>
      <c r="D39" s="1"/>
      <c r="E39" s="1"/>
      <c r="F39" s="22" t="s">
        <v>44</v>
      </c>
      <c r="G39" s="27">
        <f>+G40+G41+G42+G66+G67+G68+G69</f>
        <v>15954.840000000007</v>
      </c>
      <c r="H39" s="27">
        <f>+H40+H41+H42+H66+H67+H68+H69</f>
        <v>15366</v>
      </c>
      <c r="I39" s="27">
        <f>+I40+I41+I42+I66+I67+I68+I69</f>
        <v>2063</v>
      </c>
      <c r="J39" s="27">
        <f>+J40+J41+J42+J66+J67+J68+J69</f>
        <v>29257.840000000007</v>
      </c>
      <c r="K39" s="27"/>
      <c r="L39" s="31"/>
    </row>
    <row r="40" spans="1:12" x14ac:dyDescent="0.25">
      <c r="A40" s="3">
        <v>1</v>
      </c>
      <c r="B40" s="3">
        <v>1</v>
      </c>
      <c r="C40" s="3">
        <v>2</v>
      </c>
      <c r="D40" s="3">
        <v>1</v>
      </c>
      <c r="E40" s="3"/>
      <c r="F40" s="3" t="s">
        <v>89</v>
      </c>
      <c r="G40" s="3"/>
      <c r="H40" s="3"/>
      <c r="I40" s="3"/>
      <c r="J40" s="5"/>
      <c r="K40" s="5"/>
      <c r="L40" s="31"/>
    </row>
    <row r="41" spans="1:12" x14ac:dyDescent="0.25">
      <c r="A41" s="3">
        <v>1</v>
      </c>
      <c r="B41" s="3">
        <v>1</v>
      </c>
      <c r="C41" s="3">
        <v>2</v>
      </c>
      <c r="D41" s="3">
        <v>2</v>
      </c>
      <c r="E41" s="3"/>
      <c r="F41" s="3" t="s">
        <v>90</v>
      </c>
      <c r="G41" s="3"/>
      <c r="H41" s="3"/>
      <c r="I41" s="3"/>
      <c r="J41" s="5"/>
      <c r="K41" s="5"/>
      <c r="L41" s="31"/>
    </row>
    <row r="42" spans="1:12" x14ac:dyDescent="0.25">
      <c r="A42" s="8">
        <v>1</v>
      </c>
      <c r="B42" s="8">
        <v>1</v>
      </c>
      <c r="C42" s="8">
        <v>2</v>
      </c>
      <c r="D42" s="8">
        <v>3</v>
      </c>
      <c r="E42" s="8"/>
      <c r="F42" s="8" t="s">
        <v>91</v>
      </c>
      <c r="G42" s="7">
        <f>SUM(G43:G65)</f>
        <v>15954.840000000007</v>
      </c>
      <c r="H42" s="7">
        <f>SUM(H43:H65)</f>
        <v>14068</v>
      </c>
      <c r="I42" s="7">
        <f>SUM(I43:I65)</f>
        <v>1071</v>
      </c>
      <c r="J42" s="44">
        <f>SUM(J43:J65)</f>
        <v>28951.840000000007</v>
      </c>
      <c r="K42" s="7"/>
      <c r="L42" s="31"/>
    </row>
    <row r="43" spans="1:12" x14ac:dyDescent="0.25">
      <c r="A43" s="3"/>
      <c r="B43" s="3"/>
      <c r="C43" s="3"/>
      <c r="D43" s="3"/>
      <c r="E43" s="3">
        <v>4</v>
      </c>
      <c r="F43" s="3" t="s">
        <v>453</v>
      </c>
      <c r="G43" s="16">
        <v>15841</v>
      </c>
      <c r="H43" s="16">
        <f>0+51+2450</f>
        <v>2501</v>
      </c>
      <c r="I43" s="16"/>
      <c r="J43" s="5">
        <f t="shared" ref="J43:J65" si="1">+G43+H43-I43</f>
        <v>18342</v>
      </c>
      <c r="K43" s="5"/>
      <c r="L43" s="31"/>
    </row>
    <row r="44" spans="1:12" hidden="1" x14ac:dyDescent="0.25">
      <c r="A44" s="3"/>
      <c r="B44" s="3"/>
      <c r="C44" s="3"/>
      <c r="D44" s="3"/>
      <c r="E44" s="3">
        <v>7</v>
      </c>
      <c r="F44" s="3" t="s">
        <v>458</v>
      </c>
      <c r="G44" s="16">
        <v>0</v>
      </c>
      <c r="H44" s="16"/>
      <c r="I44" s="16"/>
      <c r="J44" s="5">
        <f t="shared" si="1"/>
        <v>0</v>
      </c>
      <c r="K44" s="5"/>
      <c r="L44" s="31"/>
    </row>
    <row r="45" spans="1:12" x14ac:dyDescent="0.25">
      <c r="A45" s="3"/>
      <c r="B45" s="3"/>
      <c r="C45" s="3"/>
      <c r="D45" s="3"/>
      <c r="E45" s="3">
        <v>8</v>
      </c>
      <c r="F45" s="3" t="s">
        <v>454</v>
      </c>
      <c r="G45" s="16">
        <v>0</v>
      </c>
      <c r="H45" s="16">
        <f>10000</f>
        <v>10000</v>
      </c>
      <c r="I45" s="16">
        <v>1000</v>
      </c>
      <c r="J45" s="5">
        <f t="shared" si="1"/>
        <v>9000</v>
      </c>
      <c r="K45" s="5"/>
      <c r="L45" s="31"/>
    </row>
    <row r="46" spans="1:12" hidden="1" x14ac:dyDescent="0.25">
      <c r="A46" s="3"/>
      <c r="B46" s="3"/>
      <c r="C46" s="3"/>
      <c r="D46" s="3"/>
      <c r="E46" s="3">
        <v>9</v>
      </c>
      <c r="F46" s="3" t="s">
        <v>455</v>
      </c>
      <c r="G46" s="16">
        <v>2.0000000000436557E-2</v>
      </c>
      <c r="H46" s="16"/>
      <c r="I46" s="16"/>
      <c r="J46" s="5">
        <f t="shared" si="1"/>
        <v>2.0000000000436557E-2</v>
      </c>
      <c r="K46" s="5"/>
      <c r="L46" s="31"/>
    </row>
    <row r="47" spans="1:12" hidden="1" x14ac:dyDescent="0.25">
      <c r="A47" s="3"/>
      <c r="B47" s="3"/>
      <c r="C47" s="3"/>
      <c r="D47" s="3"/>
      <c r="E47" s="3">
        <v>12</v>
      </c>
      <c r="F47" s="3" t="s">
        <v>456</v>
      </c>
      <c r="G47" s="16">
        <v>0</v>
      </c>
      <c r="H47" s="16"/>
      <c r="I47" s="16"/>
      <c r="J47" s="5">
        <f t="shared" si="1"/>
        <v>0</v>
      </c>
      <c r="K47" s="5"/>
      <c r="L47" s="31"/>
    </row>
    <row r="48" spans="1:12" hidden="1" x14ac:dyDescent="0.25">
      <c r="A48" s="3"/>
      <c r="B48" s="3"/>
      <c r="C48" s="3"/>
      <c r="D48" s="3"/>
      <c r="E48" s="3">
        <v>14</v>
      </c>
      <c r="F48" s="3" t="s">
        <v>459</v>
      </c>
      <c r="G48" s="16">
        <v>0</v>
      </c>
      <c r="H48" s="16"/>
      <c r="I48" s="16"/>
      <c r="J48" s="5">
        <f t="shared" si="1"/>
        <v>0</v>
      </c>
      <c r="K48" s="5"/>
      <c r="L48" s="31"/>
    </row>
    <row r="49" spans="1:12" hidden="1" x14ac:dyDescent="0.25">
      <c r="A49" s="3"/>
      <c r="B49" s="3"/>
      <c r="C49" s="3"/>
      <c r="D49" s="3"/>
      <c r="E49" s="3">
        <v>16</v>
      </c>
      <c r="F49" s="3" t="s">
        <v>582</v>
      </c>
      <c r="G49" s="16">
        <v>0</v>
      </c>
      <c r="H49" s="16"/>
      <c r="I49" s="16"/>
      <c r="J49" s="5">
        <f t="shared" si="1"/>
        <v>0</v>
      </c>
      <c r="K49" s="5"/>
      <c r="L49" s="31"/>
    </row>
    <row r="50" spans="1:12" hidden="1" x14ac:dyDescent="0.25">
      <c r="A50" s="3"/>
      <c r="B50" s="3"/>
      <c r="C50" s="3"/>
      <c r="D50" s="3"/>
      <c r="E50" s="3">
        <v>17</v>
      </c>
      <c r="F50" s="3" t="s">
        <v>583</v>
      </c>
      <c r="G50" s="16">
        <v>0</v>
      </c>
      <c r="H50" s="16"/>
      <c r="I50" s="16"/>
      <c r="J50" s="5">
        <f t="shared" si="1"/>
        <v>0</v>
      </c>
      <c r="K50" s="5"/>
      <c r="L50" s="31"/>
    </row>
    <row r="51" spans="1:12" hidden="1" x14ac:dyDescent="0.25">
      <c r="A51" s="3"/>
      <c r="B51" s="3"/>
      <c r="C51" s="3"/>
      <c r="D51" s="3"/>
      <c r="E51" s="3">
        <v>19</v>
      </c>
      <c r="F51" s="3" t="s">
        <v>457</v>
      </c>
      <c r="G51" s="16">
        <v>0</v>
      </c>
      <c r="H51" s="16"/>
      <c r="I51" s="16"/>
      <c r="J51" s="5">
        <f t="shared" si="1"/>
        <v>0</v>
      </c>
      <c r="K51" s="5"/>
      <c r="L51" s="31"/>
    </row>
    <row r="52" spans="1:12" hidden="1" x14ac:dyDescent="0.25">
      <c r="A52" s="3"/>
      <c r="B52" s="3"/>
      <c r="C52" s="3"/>
      <c r="D52" s="3"/>
      <c r="E52" s="3">
        <v>22</v>
      </c>
      <c r="F52" s="3" t="s">
        <v>460</v>
      </c>
      <c r="G52" s="16">
        <v>0</v>
      </c>
      <c r="H52" s="16"/>
      <c r="I52" s="16"/>
      <c r="J52" s="5">
        <f t="shared" si="1"/>
        <v>0</v>
      </c>
      <c r="K52" s="5"/>
      <c r="L52" s="31"/>
    </row>
    <row r="53" spans="1:12" hidden="1" x14ac:dyDescent="0.25">
      <c r="A53" s="3"/>
      <c r="B53" s="3"/>
      <c r="C53" s="3"/>
      <c r="D53" s="3"/>
      <c r="E53" s="3">
        <v>24</v>
      </c>
      <c r="F53" s="3" t="s">
        <v>584</v>
      </c>
      <c r="G53" s="16">
        <v>0</v>
      </c>
      <c r="H53" s="16"/>
      <c r="I53" s="16"/>
      <c r="J53" s="5">
        <f t="shared" si="1"/>
        <v>0</v>
      </c>
      <c r="K53" s="5"/>
      <c r="L53" s="31"/>
    </row>
    <row r="54" spans="1:12" hidden="1" x14ac:dyDescent="0.25">
      <c r="A54" s="3"/>
      <c r="B54" s="3"/>
      <c r="C54" s="3"/>
      <c r="D54" s="3"/>
      <c r="E54" s="3">
        <v>25</v>
      </c>
      <c r="F54" s="3" t="s">
        <v>690</v>
      </c>
      <c r="G54" s="16">
        <v>0</v>
      </c>
      <c r="H54" s="16"/>
      <c r="I54" s="16"/>
      <c r="J54" s="5">
        <f t="shared" si="1"/>
        <v>0</v>
      </c>
      <c r="K54" s="5"/>
      <c r="L54" s="31"/>
    </row>
    <row r="55" spans="1:12" hidden="1" x14ac:dyDescent="0.25">
      <c r="A55" s="3"/>
      <c r="B55" s="3"/>
      <c r="C55" s="3"/>
      <c r="D55" s="3"/>
      <c r="E55" s="3">
        <v>26</v>
      </c>
      <c r="F55" s="3" t="s">
        <v>698</v>
      </c>
      <c r="G55" s="16">
        <v>0</v>
      </c>
      <c r="H55" s="16"/>
      <c r="I55" s="16"/>
      <c r="J55" s="5">
        <f t="shared" si="1"/>
        <v>0</v>
      </c>
      <c r="K55" s="5"/>
      <c r="L55" s="31"/>
    </row>
    <row r="56" spans="1:12" hidden="1" x14ac:dyDescent="0.25">
      <c r="A56" s="3"/>
      <c r="B56" s="3"/>
      <c r="C56" s="3"/>
      <c r="D56" s="3"/>
      <c r="E56" s="3">
        <v>27</v>
      </c>
      <c r="F56" s="3" t="s">
        <v>699</v>
      </c>
      <c r="G56" s="16">
        <v>0</v>
      </c>
      <c r="H56" s="16"/>
      <c r="I56" s="16"/>
      <c r="J56" s="5">
        <f t="shared" si="1"/>
        <v>0</v>
      </c>
      <c r="K56" s="5"/>
      <c r="L56" s="31"/>
    </row>
    <row r="57" spans="1:12" hidden="1" x14ac:dyDescent="0.25">
      <c r="A57" s="3"/>
      <c r="B57" s="3"/>
      <c r="C57" s="3"/>
      <c r="D57" s="3"/>
      <c r="E57" s="3">
        <v>28</v>
      </c>
      <c r="F57" s="3" t="s">
        <v>700</v>
      </c>
      <c r="G57" s="16">
        <v>0</v>
      </c>
      <c r="H57" s="16"/>
      <c r="I57" s="16"/>
      <c r="J57" s="5">
        <f t="shared" si="1"/>
        <v>0</v>
      </c>
      <c r="K57" s="5"/>
      <c r="L57" s="31"/>
    </row>
    <row r="58" spans="1:12" x14ac:dyDescent="0.25">
      <c r="A58" s="3"/>
      <c r="B58" s="3"/>
      <c r="C58" s="3"/>
      <c r="D58" s="3"/>
      <c r="E58" s="3">
        <v>29</v>
      </c>
      <c r="F58" s="3" t="s">
        <v>709</v>
      </c>
      <c r="G58" s="16">
        <v>36</v>
      </c>
      <c r="H58" s="16"/>
      <c r="I58" s="16"/>
      <c r="J58" s="5">
        <f t="shared" si="1"/>
        <v>36</v>
      </c>
      <c r="K58" s="5"/>
      <c r="L58" s="31"/>
    </row>
    <row r="59" spans="1:12" x14ac:dyDescent="0.25">
      <c r="A59" s="3"/>
      <c r="B59" s="3"/>
      <c r="C59" s="3"/>
      <c r="D59" s="3"/>
      <c r="E59" s="3">
        <v>30</v>
      </c>
      <c r="F59" s="3" t="s">
        <v>707</v>
      </c>
      <c r="G59" s="16">
        <v>78</v>
      </c>
      <c r="H59" s="16">
        <f>67+1500+0</f>
        <v>1567</v>
      </c>
      <c r="I59" s="16">
        <f>67+4</f>
        <v>71</v>
      </c>
      <c r="J59" s="5">
        <f t="shared" si="1"/>
        <v>1574</v>
      </c>
      <c r="K59" s="5"/>
      <c r="L59" s="31"/>
    </row>
    <row r="60" spans="1:12" hidden="1" x14ac:dyDescent="0.25">
      <c r="A60" s="3"/>
      <c r="B60" s="3"/>
      <c r="C60" s="3"/>
      <c r="D60" s="3"/>
      <c r="E60" s="3">
        <v>31</v>
      </c>
      <c r="F60" s="3" t="s">
        <v>710</v>
      </c>
      <c r="G60" s="16">
        <v>0</v>
      </c>
      <c r="H60" s="16"/>
      <c r="I60" s="16"/>
      <c r="J60" s="5">
        <f t="shared" si="1"/>
        <v>0</v>
      </c>
      <c r="K60" s="5"/>
      <c r="L60" s="31"/>
    </row>
    <row r="61" spans="1:12" hidden="1" x14ac:dyDescent="0.25">
      <c r="A61" s="3"/>
      <c r="B61" s="3"/>
      <c r="C61" s="3"/>
      <c r="D61" s="3"/>
      <c r="E61" s="3">
        <v>32</v>
      </c>
      <c r="F61" s="3" t="s">
        <v>711</v>
      </c>
      <c r="G61" s="16">
        <v>0</v>
      </c>
      <c r="H61" s="16"/>
      <c r="I61" s="16"/>
      <c r="J61" s="5">
        <f t="shared" si="1"/>
        <v>0</v>
      </c>
      <c r="K61" s="5"/>
      <c r="L61" s="31"/>
    </row>
    <row r="62" spans="1:12" hidden="1" x14ac:dyDescent="0.25">
      <c r="A62" s="3"/>
      <c r="B62" s="3"/>
      <c r="C62" s="3"/>
      <c r="D62" s="3"/>
      <c r="E62" s="3" t="s">
        <v>461</v>
      </c>
      <c r="F62" s="3" t="s">
        <v>462</v>
      </c>
      <c r="G62" s="16">
        <v>-0.17999999999301508</v>
      </c>
      <c r="H62" s="16"/>
      <c r="I62" s="16"/>
      <c r="J62" s="5">
        <f t="shared" si="1"/>
        <v>-0.17999999999301508</v>
      </c>
      <c r="K62" s="5"/>
      <c r="L62" s="31"/>
    </row>
    <row r="63" spans="1:12" hidden="1" x14ac:dyDescent="0.25">
      <c r="A63" s="3"/>
      <c r="B63" s="3"/>
      <c r="C63" s="3"/>
      <c r="D63" s="3"/>
      <c r="E63" s="3" t="s">
        <v>463</v>
      </c>
      <c r="F63" s="3" t="s">
        <v>466</v>
      </c>
      <c r="G63" s="16">
        <v>0</v>
      </c>
      <c r="H63" s="16"/>
      <c r="I63" s="16"/>
      <c r="J63" s="5">
        <f t="shared" si="1"/>
        <v>0</v>
      </c>
      <c r="K63" s="5"/>
      <c r="L63" s="31"/>
    </row>
    <row r="64" spans="1:12" hidden="1" x14ac:dyDescent="0.25">
      <c r="A64" s="3"/>
      <c r="B64" s="3"/>
      <c r="C64" s="3"/>
      <c r="D64" s="3"/>
      <c r="E64" s="3" t="s">
        <v>585</v>
      </c>
      <c r="F64" s="3" t="s">
        <v>586</v>
      </c>
      <c r="G64" s="16">
        <v>0</v>
      </c>
      <c r="H64" s="16"/>
      <c r="I64" s="16"/>
      <c r="J64" s="5">
        <f t="shared" si="1"/>
        <v>0</v>
      </c>
      <c r="K64" s="5"/>
      <c r="L64" s="31"/>
    </row>
    <row r="65" spans="1:12" hidden="1" x14ac:dyDescent="0.25">
      <c r="A65" s="3"/>
      <c r="B65" s="3"/>
      <c r="C65" s="3"/>
      <c r="D65" s="3"/>
      <c r="E65" s="3" t="s">
        <v>464</v>
      </c>
      <c r="F65" s="3" t="s">
        <v>465</v>
      </c>
      <c r="G65" s="16">
        <v>0</v>
      </c>
      <c r="H65" s="16"/>
      <c r="I65" s="16"/>
      <c r="J65" s="5">
        <f t="shared" si="1"/>
        <v>0</v>
      </c>
      <c r="K65" s="5"/>
      <c r="L65" s="31"/>
    </row>
    <row r="66" spans="1:12" hidden="1" x14ac:dyDescent="0.25">
      <c r="A66" s="3">
        <v>1</v>
      </c>
      <c r="B66" s="3">
        <v>1</v>
      </c>
      <c r="C66" s="3">
        <v>2</v>
      </c>
      <c r="D66" s="3">
        <v>4</v>
      </c>
      <c r="E66" s="3"/>
      <c r="F66" s="3" t="s">
        <v>92</v>
      </c>
      <c r="G66" s="3"/>
      <c r="H66" s="3"/>
      <c r="I66" s="3"/>
      <c r="J66" s="5"/>
      <c r="K66" s="5"/>
      <c r="L66" s="31"/>
    </row>
    <row r="67" spans="1:12" hidden="1" x14ac:dyDescent="0.25">
      <c r="A67" s="3">
        <v>1</v>
      </c>
      <c r="B67" s="3">
        <v>1</v>
      </c>
      <c r="C67" s="3">
        <v>2</v>
      </c>
      <c r="D67" s="3">
        <v>5</v>
      </c>
      <c r="E67" s="3"/>
      <c r="F67" s="3" t="s">
        <v>93</v>
      </c>
      <c r="G67" s="3"/>
      <c r="H67" s="3"/>
      <c r="I67" s="3"/>
      <c r="J67" s="5"/>
      <c r="K67" s="5"/>
      <c r="L67" s="31"/>
    </row>
    <row r="68" spans="1:12" hidden="1" x14ac:dyDescent="0.25">
      <c r="A68" s="3">
        <v>1</v>
      </c>
      <c r="B68" s="3">
        <v>1</v>
      </c>
      <c r="C68" s="3">
        <v>2</v>
      </c>
      <c r="D68" s="3">
        <v>6</v>
      </c>
      <c r="E68" s="3"/>
      <c r="F68" s="3" t="s">
        <v>94</v>
      </c>
      <c r="G68" s="3"/>
      <c r="H68" s="3"/>
      <c r="I68" s="3"/>
      <c r="J68" s="5"/>
      <c r="K68" s="5"/>
      <c r="L68" s="31"/>
    </row>
    <row r="69" spans="1:12" ht="24" x14ac:dyDescent="0.25">
      <c r="A69" s="8">
        <v>1</v>
      </c>
      <c r="B69" s="8">
        <v>1</v>
      </c>
      <c r="C69" s="8">
        <v>2</v>
      </c>
      <c r="D69" s="8">
        <v>9</v>
      </c>
      <c r="E69" s="8"/>
      <c r="F69" s="8" t="s">
        <v>95</v>
      </c>
      <c r="G69" s="17">
        <f>G70</f>
        <v>0</v>
      </c>
      <c r="H69" s="17">
        <f>H70</f>
        <v>1298</v>
      </c>
      <c r="I69" s="17">
        <f>I70</f>
        <v>992</v>
      </c>
      <c r="J69" s="17">
        <f>J70</f>
        <v>306</v>
      </c>
      <c r="K69" s="17"/>
      <c r="L69" s="31"/>
    </row>
    <row r="70" spans="1:12" x14ac:dyDescent="0.25">
      <c r="A70" s="14"/>
      <c r="B70" s="14"/>
      <c r="C70" s="14"/>
      <c r="D70" s="14"/>
      <c r="E70" s="14"/>
      <c r="F70" s="14" t="s">
        <v>674</v>
      </c>
      <c r="G70" s="25">
        <v>0</v>
      </c>
      <c r="H70" s="25">
        <f>686+306+306</f>
        <v>1298</v>
      </c>
      <c r="I70" s="25">
        <f>685+306+1</f>
        <v>992</v>
      </c>
      <c r="J70" s="5">
        <f>+G70+H70-I70</f>
        <v>306</v>
      </c>
      <c r="K70" s="26"/>
      <c r="L70" s="31"/>
    </row>
    <row r="71" spans="1:12" hidden="1" x14ac:dyDescent="0.25">
      <c r="A71" s="3">
        <v>1</v>
      </c>
      <c r="B71" s="3">
        <v>1</v>
      </c>
      <c r="C71" s="3">
        <v>3</v>
      </c>
      <c r="D71" s="3"/>
      <c r="E71" s="3"/>
      <c r="F71" s="4" t="s">
        <v>46</v>
      </c>
      <c r="G71" s="4"/>
      <c r="H71" s="4"/>
      <c r="I71" s="4"/>
      <c r="J71" s="5"/>
      <c r="K71" s="5"/>
      <c r="L71" s="31"/>
    </row>
    <row r="72" spans="1:12" ht="24" hidden="1" x14ac:dyDescent="0.25">
      <c r="A72" s="3">
        <v>1</v>
      </c>
      <c r="B72" s="3">
        <v>1</v>
      </c>
      <c r="C72" s="3">
        <v>3</v>
      </c>
      <c r="D72" s="3">
        <v>1</v>
      </c>
      <c r="E72" s="3"/>
      <c r="F72" s="3" t="s">
        <v>96</v>
      </c>
      <c r="G72" s="3"/>
      <c r="H72" s="3"/>
      <c r="I72" s="3"/>
      <c r="J72" s="5"/>
      <c r="K72" s="5"/>
      <c r="L72" s="31"/>
    </row>
    <row r="73" spans="1:12" ht="24" hidden="1" x14ac:dyDescent="0.25">
      <c r="A73" s="3">
        <v>1</v>
      </c>
      <c r="B73" s="3">
        <v>1</v>
      </c>
      <c r="C73" s="3">
        <v>3</v>
      </c>
      <c r="D73" s="3">
        <v>2</v>
      </c>
      <c r="E73" s="3"/>
      <c r="F73" s="3" t="s">
        <v>97</v>
      </c>
      <c r="G73" s="3"/>
      <c r="H73" s="3"/>
      <c r="I73" s="3"/>
      <c r="J73" s="5"/>
      <c r="K73" s="5"/>
      <c r="L73" s="31"/>
    </row>
    <row r="74" spans="1:12" ht="24" hidden="1" x14ac:dyDescent="0.25">
      <c r="A74" s="3">
        <v>1</v>
      </c>
      <c r="B74" s="3">
        <v>1</v>
      </c>
      <c r="C74" s="3">
        <v>3</v>
      </c>
      <c r="D74" s="3">
        <v>3</v>
      </c>
      <c r="E74" s="3"/>
      <c r="F74" s="3" t="s">
        <v>98</v>
      </c>
      <c r="G74" s="3"/>
      <c r="H74" s="3"/>
      <c r="I74" s="3"/>
      <c r="J74" s="5"/>
      <c r="K74" s="5"/>
      <c r="L74" s="31"/>
    </row>
    <row r="75" spans="1:12" ht="24" hidden="1" x14ac:dyDescent="0.25">
      <c r="A75" s="3">
        <v>1</v>
      </c>
      <c r="B75" s="3">
        <v>1</v>
      </c>
      <c r="C75" s="3">
        <v>3</v>
      </c>
      <c r="D75" s="3">
        <v>4</v>
      </c>
      <c r="E75" s="3"/>
      <c r="F75" s="3" t="s">
        <v>99</v>
      </c>
      <c r="G75" s="3"/>
      <c r="H75" s="3"/>
      <c r="I75" s="3"/>
      <c r="J75" s="5"/>
      <c r="K75" s="5"/>
      <c r="L75" s="31"/>
    </row>
    <row r="76" spans="1:12" ht="24" hidden="1" x14ac:dyDescent="0.25">
      <c r="A76" s="3">
        <v>1</v>
      </c>
      <c r="B76" s="3">
        <v>1</v>
      </c>
      <c r="C76" s="3">
        <v>3</v>
      </c>
      <c r="D76" s="3">
        <v>9</v>
      </c>
      <c r="E76" s="3"/>
      <c r="F76" s="3" t="s">
        <v>100</v>
      </c>
      <c r="G76" s="3"/>
      <c r="H76" s="3"/>
      <c r="I76" s="3"/>
      <c r="J76" s="5"/>
      <c r="K76" s="5"/>
      <c r="L76" s="31"/>
    </row>
    <row r="77" spans="1:12" hidden="1" x14ac:dyDescent="0.25">
      <c r="A77" s="3">
        <v>1</v>
      </c>
      <c r="B77" s="3">
        <v>1</v>
      </c>
      <c r="C77" s="3">
        <v>4</v>
      </c>
      <c r="D77" s="3"/>
      <c r="E77" s="3"/>
      <c r="F77" s="4" t="s">
        <v>101</v>
      </c>
      <c r="G77" s="4"/>
      <c r="H77" s="4"/>
      <c r="I77" s="4"/>
      <c r="J77" s="5"/>
      <c r="K77" s="5"/>
      <c r="L77" s="31"/>
    </row>
    <row r="78" spans="1:12" hidden="1" x14ac:dyDescent="0.25">
      <c r="A78" s="3">
        <v>1</v>
      </c>
      <c r="B78" s="3">
        <v>1</v>
      </c>
      <c r="C78" s="3">
        <v>4</v>
      </c>
      <c r="D78" s="3">
        <v>1</v>
      </c>
      <c r="E78" s="3"/>
      <c r="F78" s="3" t="s">
        <v>102</v>
      </c>
      <c r="G78" s="3"/>
      <c r="H78" s="3"/>
      <c r="I78" s="3"/>
      <c r="J78" s="5"/>
      <c r="K78" s="5"/>
      <c r="L78" s="31"/>
    </row>
    <row r="79" spans="1:12" hidden="1" x14ac:dyDescent="0.25">
      <c r="A79" s="3">
        <v>1</v>
      </c>
      <c r="B79" s="3">
        <v>1</v>
      </c>
      <c r="C79" s="3">
        <v>4</v>
      </c>
      <c r="D79" s="3">
        <v>2</v>
      </c>
      <c r="E79" s="3"/>
      <c r="F79" s="3" t="s">
        <v>103</v>
      </c>
      <c r="G79" s="3"/>
      <c r="H79" s="3"/>
      <c r="I79" s="3"/>
      <c r="J79" s="5"/>
      <c r="K79" s="5"/>
      <c r="L79" s="31"/>
    </row>
    <row r="80" spans="1:12" hidden="1" x14ac:dyDescent="0.25">
      <c r="A80" s="3">
        <v>1</v>
      </c>
      <c r="B80" s="3">
        <v>1</v>
      </c>
      <c r="C80" s="3">
        <v>4</v>
      </c>
      <c r="D80" s="3">
        <v>3</v>
      </c>
      <c r="E80" s="3"/>
      <c r="F80" s="3" t="s">
        <v>104</v>
      </c>
      <c r="G80" s="3"/>
      <c r="H80" s="3"/>
      <c r="I80" s="3"/>
      <c r="J80" s="5"/>
      <c r="K80" s="5"/>
      <c r="L80" s="31"/>
    </row>
    <row r="81" spans="1:12" ht="24" hidden="1" x14ac:dyDescent="0.25">
      <c r="A81" s="3">
        <v>1</v>
      </c>
      <c r="B81" s="3">
        <v>1</v>
      </c>
      <c r="C81" s="3">
        <v>4</v>
      </c>
      <c r="D81" s="3">
        <v>4</v>
      </c>
      <c r="E81" s="3"/>
      <c r="F81" s="3" t="s">
        <v>105</v>
      </c>
      <c r="G81" s="3"/>
      <c r="H81" s="3"/>
      <c r="I81" s="3"/>
      <c r="J81" s="5"/>
      <c r="K81" s="5"/>
      <c r="L81" s="31"/>
    </row>
    <row r="82" spans="1:12" hidden="1" x14ac:dyDescent="0.25">
      <c r="A82" s="3">
        <v>1</v>
      </c>
      <c r="B82" s="3">
        <v>1</v>
      </c>
      <c r="C82" s="3">
        <v>4</v>
      </c>
      <c r="D82" s="3">
        <v>5</v>
      </c>
      <c r="E82" s="3"/>
      <c r="F82" s="3" t="s">
        <v>106</v>
      </c>
      <c r="G82" s="3"/>
      <c r="H82" s="3"/>
      <c r="I82" s="3"/>
      <c r="J82" s="5"/>
      <c r="K82" s="5"/>
      <c r="L82" s="31"/>
    </row>
    <row r="83" spans="1:12" hidden="1" x14ac:dyDescent="0.25">
      <c r="A83" s="3">
        <v>1</v>
      </c>
      <c r="B83" s="3">
        <v>1</v>
      </c>
      <c r="C83" s="3">
        <v>5</v>
      </c>
      <c r="D83" s="3"/>
      <c r="E83" s="3"/>
      <c r="F83" s="4" t="s">
        <v>49</v>
      </c>
      <c r="G83" s="4"/>
      <c r="H83" s="4"/>
      <c r="I83" s="4"/>
      <c r="J83" s="5"/>
      <c r="K83" s="5"/>
      <c r="L83" s="31"/>
    </row>
    <row r="84" spans="1:12" hidden="1" x14ac:dyDescent="0.25">
      <c r="A84" s="3">
        <v>1</v>
      </c>
      <c r="B84" s="3">
        <v>1</v>
      </c>
      <c r="C84" s="3">
        <v>5</v>
      </c>
      <c r="D84" s="3">
        <v>1</v>
      </c>
      <c r="E84" s="3"/>
      <c r="F84" s="3" t="s">
        <v>107</v>
      </c>
      <c r="G84" s="3"/>
      <c r="H84" s="3"/>
      <c r="I84" s="3"/>
      <c r="J84" s="5"/>
      <c r="K84" s="5"/>
      <c r="L84" s="31"/>
    </row>
    <row r="85" spans="1:12" ht="24" hidden="1" x14ac:dyDescent="0.25">
      <c r="A85" s="3">
        <v>1</v>
      </c>
      <c r="B85" s="3">
        <v>1</v>
      </c>
      <c r="C85" s="3">
        <v>6</v>
      </c>
      <c r="D85" s="3"/>
      <c r="E85" s="3"/>
      <c r="F85" s="4" t="s">
        <v>51</v>
      </c>
      <c r="G85" s="4"/>
      <c r="H85" s="4"/>
      <c r="I85" s="4"/>
      <c r="J85" s="5"/>
      <c r="K85" s="5"/>
      <c r="L85" s="31"/>
    </row>
    <row r="86" spans="1:12" ht="24" hidden="1" x14ac:dyDescent="0.25">
      <c r="A86" s="3">
        <v>1</v>
      </c>
      <c r="B86" s="3">
        <v>1</v>
      </c>
      <c r="C86" s="3">
        <v>6</v>
      </c>
      <c r="D86" s="3">
        <v>1</v>
      </c>
      <c r="E86" s="3"/>
      <c r="F86" s="3" t="s">
        <v>108</v>
      </c>
      <c r="G86" s="3"/>
      <c r="H86" s="3"/>
      <c r="I86" s="3"/>
      <c r="J86" s="5"/>
      <c r="K86" s="5"/>
      <c r="L86" s="31"/>
    </row>
    <row r="87" spans="1:12" hidden="1" x14ac:dyDescent="0.25">
      <c r="A87" s="3">
        <v>1</v>
      </c>
      <c r="B87" s="3">
        <v>1</v>
      </c>
      <c r="C87" s="3">
        <v>6</v>
      </c>
      <c r="D87" s="3">
        <v>2</v>
      </c>
      <c r="E87" s="3"/>
      <c r="F87" s="3" t="s">
        <v>109</v>
      </c>
      <c r="G87" s="3"/>
      <c r="H87" s="3"/>
      <c r="I87" s="3"/>
      <c r="J87" s="5"/>
      <c r="K87" s="5"/>
      <c r="L87" s="31"/>
    </row>
    <row r="88" spans="1:12" hidden="1" x14ac:dyDescent="0.25">
      <c r="A88" s="3">
        <v>1</v>
      </c>
      <c r="B88" s="3">
        <v>1</v>
      </c>
      <c r="C88" s="3">
        <v>9</v>
      </c>
      <c r="D88" s="3"/>
      <c r="E88" s="3"/>
      <c r="F88" s="4" t="s">
        <v>110</v>
      </c>
      <c r="G88" s="4"/>
      <c r="H88" s="4"/>
      <c r="I88" s="4"/>
      <c r="J88" s="5"/>
      <c r="K88" s="5"/>
      <c r="L88" s="31"/>
    </row>
    <row r="89" spans="1:12" hidden="1" x14ac:dyDescent="0.25">
      <c r="A89" s="3">
        <v>1</v>
      </c>
      <c r="B89" s="3">
        <v>1</v>
      </c>
      <c r="C89" s="3">
        <v>9</v>
      </c>
      <c r="D89" s="3">
        <v>1</v>
      </c>
      <c r="E89" s="3"/>
      <c r="F89" s="3" t="s">
        <v>111</v>
      </c>
      <c r="G89" s="3"/>
      <c r="H89" s="3"/>
      <c r="I89" s="3"/>
      <c r="J89" s="5"/>
      <c r="K89" s="5"/>
      <c r="L89" s="31"/>
    </row>
    <row r="90" spans="1:12" hidden="1" x14ac:dyDescent="0.25">
      <c r="A90" s="3">
        <v>1</v>
      </c>
      <c r="B90" s="3">
        <v>1</v>
      </c>
      <c r="C90" s="3">
        <v>9</v>
      </c>
      <c r="D90" s="3">
        <v>2</v>
      </c>
      <c r="E90" s="3"/>
      <c r="F90" s="3" t="s">
        <v>112</v>
      </c>
      <c r="G90" s="3"/>
      <c r="H90" s="3"/>
      <c r="I90" s="3"/>
      <c r="J90" s="5"/>
      <c r="K90" s="5"/>
      <c r="L90" s="31"/>
    </row>
    <row r="91" spans="1:12" ht="24" hidden="1" x14ac:dyDescent="0.25">
      <c r="A91" s="3">
        <v>1</v>
      </c>
      <c r="B91" s="3">
        <v>1</v>
      </c>
      <c r="C91" s="3">
        <v>9</v>
      </c>
      <c r="D91" s="3">
        <v>3</v>
      </c>
      <c r="E91" s="3"/>
      <c r="F91" s="3" t="s">
        <v>113</v>
      </c>
      <c r="G91" s="3"/>
      <c r="H91" s="3"/>
      <c r="I91" s="3"/>
      <c r="J91" s="5"/>
      <c r="K91" s="5"/>
      <c r="L91" s="31"/>
    </row>
    <row r="92" spans="1:12" x14ac:dyDescent="0.25">
      <c r="A92" s="12">
        <v>1</v>
      </c>
      <c r="B92" s="12">
        <v>2</v>
      </c>
      <c r="C92" s="12"/>
      <c r="D92" s="12"/>
      <c r="E92" s="12"/>
      <c r="F92" s="12" t="s">
        <v>114</v>
      </c>
      <c r="G92" s="28">
        <f>+G93+G98+G104+G114+G211+G222+G228+G236+G242</f>
        <v>3401307.94</v>
      </c>
      <c r="H92" s="28">
        <f>+H93+H98+H104+H114+H211+H222+H228+H236+H242</f>
        <v>0</v>
      </c>
      <c r="I92" s="28">
        <f>+I93+I98+I104+I114+I211+I222+I228+I236+I242</f>
        <v>181998.75</v>
      </c>
      <c r="J92" s="28">
        <f>+J93+J98+J104+J114+J211+J222+J228+J236+J242</f>
        <v>3219309.19</v>
      </c>
      <c r="K92" s="28"/>
      <c r="L92" s="31"/>
    </row>
    <row r="93" spans="1:12" hidden="1" x14ac:dyDescent="0.25">
      <c r="A93" s="3">
        <v>1</v>
      </c>
      <c r="B93" s="3">
        <v>2</v>
      </c>
      <c r="C93" s="3">
        <v>1</v>
      </c>
      <c r="D93" s="3"/>
      <c r="E93" s="3"/>
      <c r="F93" s="4" t="s">
        <v>57</v>
      </c>
      <c r="G93" s="4"/>
      <c r="H93" s="4"/>
      <c r="I93" s="4"/>
      <c r="J93" s="5"/>
      <c r="K93" s="5"/>
      <c r="L93" s="31"/>
    </row>
    <row r="94" spans="1:12" hidden="1" x14ac:dyDescent="0.25">
      <c r="A94" s="3">
        <v>1</v>
      </c>
      <c r="B94" s="3">
        <v>2</v>
      </c>
      <c r="C94" s="3">
        <v>1</v>
      </c>
      <c r="D94" s="3">
        <v>1</v>
      </c>
      <c r="E94" s="3"/>
      <c r="F94" s="3" t="s">
        <v>115</v>
      </c>
      <c r="G94" s="3"/>
      <c r="H94" s="3"/>
      <c r="I94" s="3"/>
      <c r="J94" s="5"/>
      <c r="K94" s="5"/>
      <c r="L94" s="31"/>
    </row>
    <row r="95" spans="1:12" hidden="1" x14ac:dyDescent="0.25">
      <c r="A95" s="3">
        <v>1</v>
      </c>
      <c r="B95" s="3">
        <v>2</v>
      </c>
      <c r="C95" s="3">
        <v>1</v>
      </c>
      <c r="D95" s="3">
        <v>2</v>
      </c>
      <c r="E95" s="3"/>
      <c r="F95" s="3" t="s">
        <v>116</v>
      </c>
      <c r="G95" s="3"/>
      <c r="H95" s="3"/>
      <c r="I95" s="3"/>
      <c r="J95" s="5"/>
      <c r="K95" s="5"/>
      <c r="L95" s="31"/>
    </row>
    <row r="96" spans="1:12" hidden="1" x14ac:dyDescent="0.25">
      <c r="A96" s="3">
        <v>1</v>
      </c>
      <c r="B96" s="3">
        <v>2</v>
      </c>
      <c r="C96" s="3">
        <v>1</v>
      </c>
      <c r="D96" s="3">
        <v>3</v>
      </c>
      <c r="E96" s="3"/>
      <c r="F96" s="3" t="s">
        <v>117</v>
      </c>
      <c r="G96" s="3"/>
      <c r="H96" s="3"/>
      <c r="I96" s="3"/>
      <c r="J96" s="5"/>
      <c r="K96" s="5"/>
      <c r="L96" s="31"/>
    </row>
    <row r="97" spans="1:12" hidden="1" x14ac:dyDescent="0.25">
      <c r="A97" s="3">
        <v>1</v>
      </c>
      <c r="B97" s="3">
        <v>2</v>
      </c>
      <c r="C97" s="3">
        <v>1</v>
      </c>
      <c r="D97" s="3">
        <v>4</v>
      </c>
      <c r="E97" s="3"/>
      <c r="F97" s="3" t="s">
        <v>118</v>
      </c>
      <c r="G97" s="3"/>
      <c r="H97" s="3"/>
      <c r="I97" s="3"/>
      <c r="J97" s="5"/>
      <c r="K97" s="5"/>
      <c r="L97" s="31"/>
    </row>
    <row r="98" spans="1:12" ht="24" hidden="1" x14ac:dyDescent="0.25">
      <c r="A98" s="3">
        <v>1</v>
      </c>
      <c r="B98" s="3">
        <v>2</v>
      </c>
      <c r="C98" s="3">
        <v>2</v>
      </c>
      <c r="D98" s="3"/>
      <c r="E98" s="3"/>
      <c r="F98" s="4" t="s">
        <v>59</v>
      </c>
      <c r="G98" s="4"/>
      <c r="H98" s="4"/>
      <c r="I98" s="4"/>
      <c r="J98" s="5"/>
      <c r="K98" s="5"/>
      <c r="L98" s="31"/>
    </row>
    <row r="99" spans="1:12" hidden="1" x14ac:dyDescent="0.25">
      <c r="A99" s="3">
        <v>1</v>
      </c>
      <c r="B99" s="3">
        <v>2</v>
      </c>
      <c r="C99" s="3">
        <v>2</v>
      </c>
      <c r="D99" s="3">
        <v>1</v>
      </c>
      <c r="E99" s="3"/>
      <c r="F99" s="3" t="s">
        <v>119</v>
      </c>
      <c r="G99" s="3"/>
      <c r="H99" s="3"/>
      <c r="I99" s="3"/>
      <c r="J99" s="5"/>
      <c r="K99" s="5"/>
      <c r="L99" s="31"/>
    </row>
    <row r="100" spans="1:12" hidden="1" x14ac:dyDescent="0.25">
      <c r="A100" s="3">
        <v>1</v>
      </c>
      <c r="B100" s="3">
        <v>2</v>
      </c>
      <c r="C100" s="3">
        <v>2</v>
      </c>
      <c r="D100" s="3">
        <v>2</v>
      </c>
      <c r="E100" s="3"/>
      <c r="F100" s="3" t="s">
        <v>120</v>
      </c>
      <c r="G100" s="3"/>
      <c r="H100" s="3"/>
      <c r="I100" s="3"/>
      <c r="J100" s="5"/>
      <c r="K100" s="5"/>
      <c r="L100" s="31"/>
    </row>
    <row r="101" spans="1:12" hidden="1" x14ac:dyDescent="0.25">
      <c r="A101" s="3">
        <v>1</v>
      </c>
      <c r="B101" s="3">
        <v>2</v>
      </c>
      <c r="C101" s="3">
        <v>2</v>
      </c>
      <c r="D101" s="3">
        <v>3</v>
      </c>
      <c r="E101" s="3"/>
      <c r="F101" s="3" t="s">
        <v>121</v>
      </c>
      <c r="G101" s="3"/>
      <c r="H101" s="3"/>
      <c r="I101" s="3"/>
      <c r="J101" s="5"/>
      <c r="K101" s="5"/>
      <c r="L101" s="31"/>
    </row>
    <row r="102" spans="1:12" hidden="1" x14ac:dyDescent="0.25">
      <c r="A102" s="3">
        <v>1</v>
      </c>
      <c r="B102" s="3">
        <v>2</v>
      </c>
      <c r="C102" s="3">
        <v>2</v>
      </c>
      <c r="D102" s="3">
        <v>4</v>
      </c>
      <c r="E102" s="3"/>
      <c r="F102" s="3" t="s">
        <v>122</v>
      </c>
      <c r="G102" s="3"/>
      <c r="H102" s="3"/>
      <c r="I102" s="3"/>
      <c r="J102" s="5"/>
      <c r="K102" s="5"/>
      <c r="L102" s="31"/>
    </row>
    <row r="103" spans="1:12" ht="24" hidden="1" x14ac:dyDescent="0.25">
      <c r="A103" s="3">
        <v>1</v>
      </c>
      <c r="B103" s="3">
        <v>2</v>
      </c>
      <c r="C103" s="3">
        <v>2</v>
      </c>
      <c r="D103" s="3">
        <v>9</v>
      </c>
      <c r="E103" s="3"/>
      <c r="F103" s="3" t="s">
        <v>123</v>
      </c>
      <c r="G103" s="3"/>
      <c r="H103" s="3"/>
      <c r="I103" s="3"/>
      <c r="J103" s="5"/>
      <c r="K103" s="5"/>
      <c r="L103" s="31"/>
    </row>
    <row r="104" spans="1:12" ht="24" x14ac:dyDescent="0.25">
      <c r="A104" s="8">
        <v>1</v>
      </c>
      <c r="B104" s="8">
        <v>2</v>
      </c>
      <c r="C104" s="8">
        <v>3</v>
      </c>
      <c r="D104" s="8"/>
      <c r="E104" s="8"/>
      <c r="F104" s="11" t="s">
        <v>61</v>
      </c>
      <c r="G104" s="7">
        <f>+G105+G106+G107+G110+G111+G112+G113</f>
        <v>867420.59</v>
      </c>
      <c r="H104" s="7">
        <f>+H105+H106+H107+H110+H111+H112+H113</f>
        <v>0</v>
      </c>
      <c r="I104" s="7">
        <f>+I105+I106+I107+I110+I111+I112+I113</f>
        <v>0</v>
      </c>
      <c r="J104" s="7">
        <f>+J105+J106+J107+J110+J111+J112+J113</f>
        <v>867420.59</v>
      </c>
      <c r="K104" s="7"/>
      <c r="L104" s="31"/>
    </row>
    <row r="105" spans="1:12" x14ac:dyDescent="0.25">
      <c r="A105" s="3">
        <v>1</v>
      </c>
      <c r="B105" s="3">
        <v>2</v>
      </c>
      <c r="C105" s="3">
        <v>3</v>
      </c>
      <c r="D105" s="3">
        <v>1</v>
      </c>
      <c r="E105" s="3"/>
      <c r="F105" s="3" t="s">
        <v>124</v>
      </c>
      <c r="G105" s="3"/>
      <c r="H105" s="3"/>
      <c r="I105" s="3"/>
      <c r="J105" s="5"/>
      <c r="K105" s="5"/>
      <c r="L105" s="31"/>
    </row>
    <row r="106" spans="1:12" x14ac:dyDescent="0.25">
      <c r="A106" s="3">
        <v>1</v>
      </c>
      <c r="B106" s="3">
        <v>2</v>
      </c>
      <c r="C106" s="3">
        <v>3</v>
      </c>
      <c r="D106" s="3">
        <v>2</v>
      </c>
      <c r="E106" s="3"/>
      <c r="F106" s="3" t="s">
        <v>125</v>
      </c>
      <c r="G106" s="3"/>
      <c r="H106" s="3"/>
      <c r="I106" s="3"/>
      <c r="J106" s="5"/>
      <c r="K106" s="5"/>
      <c r="L106" s="31"/>
    </row>
    <row r="107" spans="1:12" x14ac:dyDescent="0.25">
      <c r="A107" s="3">
        <v>1</v>
      </c>
      <c r="B107" s="3">
        <v>2</v>
      </c>
      <c r="C107" s="3">
        <v>3</v>
      </c>
      <c r="D107" s="3">
        <v>3</v>
      </c>
      <c r="E107" s="3"/>
      <c r="F107" s="3" t="s">
        <v>126</v>
      </c>
      <c r="G107" s="10">
        <f>+G108+G109</f>
        <v>867420.59</v>
      </c>
      <c r="H107" s="10">
        <f t="shared" ref="H107:I109" si="2">+H108+H109</f>
        <v>0</v>
      </c>
      <c r="I107" s="10">
        <f t="shared" si="2"/>
        <v>0</v>
      </c>
      <c r="J107" s="10">
        <f>+J108+J109</f>
        <v>867420.59</v>
      </c>
      <c r="K107" s="10"/>
      <c r="L107" s="31"/>
    </row>
    <row r="108" spans="1:12" x14ac:dyDescent="0.25">
      <c r="A108" s="3"/>
      <c r="B108" s="3"/>
      <c r="C108" s="3"/>
      <c r="D108" s="3"/>
      <c r="E108" s="3"/>
      <c r="F108" s="33" t="s">
        <v>542</v>
      </c>
      <c r="G108" s="34">
        <v>236544.33</v>
      </c>
      <c r="H108" s="5">
        <f t="shared" si="2"/>
        <v>0</v>
      </c>
      <c r="I108" s="5">
        <f t="shared" si="2"/>
        <v>0</v>
      </c>
      <c r="J108" s="34">
        <f>+G108+H108-I108</f>
        <v>236544.33</v>
      </c>
      <c r="K108" s="34"/>
      <c r="L108" s="31"/>
    </row>
    <row r="109" spans="1:12" x14ac:dyDescent="0.25">
      <c r="A109" s="3"/>
      <c r="B109" s="3"/>
      <c r="C109" s="3"/>
      <c r="D109" s="3"/>
      <c r="E109" s="3"/>
      <c r="F109" s="33" t="s">
        <v>543</v>
      </c>
      <c r="G109" s="34">
        <v>630876.26</v>
      </c>
      <c r="H109" s="5">
        <f t="shared" si="2"/>
        <v>0</v>
      </c>
      <c r="I109" s="5">
        <f t="shared" si="2"/>
        <v>0</v>
      </c>
      <c r="J109" s="34">
        <f>+G109+H109-I109</f>
        <v>630876.26</v>
      </c>
      <c r="K109" s="34"/>
      <c r="L109" s="31"/>
    </row>
    <row r="110" spans="1:12" hidden="1" x14ac:dyDescent="0.25">
      <c r="A110" s="3">
        <v>1</v>
      </c>
      <c r="B110" s="3">
        <v>2</v>
      </c>
      <c r="C110" s="3">
        <v>3</v>
      </c>
      <c r="D110" s="3">
        <v>4</v>
      </c>
      <c r="E110" s="3"/>
      <c r="F110" s="3" t="s">
        <v>127</v>
      </c>
      <c r="G110" s="3"/>
      <c r="H110" s="3"/>
      <c r="I110" s="3"/>
      <c r="J110" s="5"/>
      <c r="K110" s="5"/>
      <c r="L110" s="31"/>
    </row>
    <row r="111" spans="1:12" ht="24" hidden="1" x14ac:dyDescent="0.25">
      <c r="A111" s="3">
        <v>1</v>
      </c>
      <c r="B111" s="3">
        <v>2</v>
      </c>
      <c r="C111" s="3">
        <v>3</v>
      </c>
      <c r="D111" s="3">
        <v>5</v>
      </c>
      <c r="E111" s="3"/>
      <c r="F111" s="3" t="s">
        <v>128</v>
      </c>
      <c r="G111" s="3"/>
      <c r="H111" s="3"/>
      <c r="I111" s="3"/>
      <c r="J111" s="5"/>
      <c r="K111" s="5"/>
      <c r="L111" s="31"/>
    </row>
    <row r="112" spans="1:12" hidden="1" x14ac:dyDescent="0.25">
      <c r="A112" s="3">
        <v>1</v>
      </c>
      <c r="B112" s="3">
        <v>2</v>
      </c>
      <c r="C112" s="3">
        <v>3</v>
      </c>
      <c r="D112" s="3">
        <v>6</v>
      </c>
      <c r="E112" s="3"/>
      <c r="F112" s="3" t="s">
        <v>129</v>
      </c>
      <c r="G112" s="3"/>
      <c r="H112" s="3"/>
      <c r="I112" s="3"/>
      <c r="J112" s="5"/>
      <c r="K112" s="5"/>
      <c r="L112" s="31"/>
    </row>
    <row r="113" spans="1:12" hidden="1" x14ac:dyDescent="0.25">
      <c r="A113" s="3">
        <v>1</v>
      </c>
      <c r="B113" s="3">
        <v>2</v>
      </c>
      <c r="C113" s="3">
        <v>3</v>
      </c>
      <c r="D113" s="3">
        <v>9</v>
      </c>
      <c r="E113" s="3"/>
      <c r="F113" s="3" t="s">
        <v>130</v>
      </c>
      <c r="G113" s="3"/>
      <c r="H113" s="3"/>
      <c r="I113" s="3"/>
      <c r="J113" s="5"/>
      <c r="K113" s="5"/>
      <c r="L113" s="31"/>
    </row>
    <row r="114" spans="1:12" x14ac:dyDescent="0.25">
      <c r="A114" s="8">
        <v>1</v>
      </c>
      <c r="B114" s="8">
        <v>2</v>
      </c>
      <c r="C114" s="8">
        <v>4</v>
      </c>
      <c r="D114" s="8"/>
      <c r="E114" s="8"/>
      <c r="F114" s="11" t="s">
        <v>63</v>
      </c>
      <c r="G114" s="7">
        <f>+G115+G136+G142+G143+G151+G152+G209+G210</f>
        <v>2488176.27</v>
      </c>
      <c r="H114" s="7">
        <f>+H115+H136+H142+H143+H151+H152+H209+H210</f>
        <v>0</v>
      </c>
      <c r="I114" s="7">
        <f>+I115+I136+I142+I143+I151+I152+I209+I210</f>
        <v>181998.75</v>
      </c>
      <c r="J114" s="7">
        <f>+J115+J136+J142+J143+J151+J152+J209+J210</f>
        <v>2306177.52</v>
      </c>
      <c r="K114" s="7"/>
      <c r="L114" s="31"/>
    </row>
    <row r="115" spans="1:12" x14ac:dyDescent="0.25">
      <c r="A115" s="3">
        <v>1</v>
      </c>
      <c r="B115" s="3">
        <v>2</v>
      </c>
      <c r="C115" s="3">
        <v>4</v>
      </c>
      <c r="D115" s="3">
        <v>1</v>
      </c>
      <c r="E115" s="3"/>
      <c r="F115" s="3" t="s">
        <v>131</v>
      </c>
      <c r="G115" s="10">
        <f>SUM(G116:G135)+1</f>
        <v>291650.16999999993</v>
      </c>
      <c r="H115" s="10">
        <f>SUM(H116:H135)</f>
        <v>0</v>
      </c>
      <c r="I115" s="10">
        <f>SUM(I116:I135)</f>
        <v>38436</v>
      </c>
      <c r="J115" s="10">
        <f>SUM(J116:J135)+1</f>
        <v>253214.16999999998</v>
      </c>
      <c r="K115" s="10"/>
      <c r="L115" s="31"/>
    </row>
    <row r="116" spans="1:12" x14ac:dyDescent="0.25">
      <c r="A116" s="3"/>
      <c r="B116" s="3"/>
      <c r="C116" s="3"/>
      <c r="D116" s="3"/>
      <c r="E116" s="3">
        <v>1</v>
      </c>
      <c r="F116" s="33" t="s">
        <v>467</v>
      </c>
      <c r="G116" s="34">
        <v>33925</v>
      </c>
      <c r="H116" s="34">
        <v>0</v>
      </c>
      <c r="I116" s="34">
        <v>31050</v>
      </c>
      <c r="J116" s="34">
        <f t="shared" ref="J116:J141" si="3">+G116+H116-I116</f>
        <v>2875</v>
      </c>
      <c r="K116" s="34"/>
      <c r="L116" s="31"/>
    </row>
    <row r="117" spans="1:12" x14ac:dyDescent="0.25">
      <c r="A117" s="3"/>
      <c r="B117" s="3"/>
      <c r="C117" s="3"/>
      <c r="D117" s="3"/>
      <c r="E117" s="3">
        <v>2</v>
      </c>
      <c r="F117" s="33" t="s">
        <v>468</v>
      </c>
      <c r="G117" s="34">
        <v>23719</v>
      </c>
      <c r="H117" s="34">
        <v>0</v>
      </c>
      <c r="I117" s="34">
        <v>0</v>
      </c>
      <c r="J117" s="34">
        <f t="shared" si="3"/>
        <v>23719</v>
      </c>
      <c r="K117" s="34"/>
      <c r="L117" s="31"/>
    </row>
    <row r="118" spans="1:12" x14ac:dyDescent="0.25">
      <c r="A118" s="3"/>
      <c r="B118" s="3"/>
      <c r="C118" s="3"/>
      <c r="D118" s="3"/>
      <c r="E118" s="3">
        <v>3</v>
      </c>
      <c r="F118" s="33" t="s">
        <v>469</v>
      </c>
      <c r="G118" s="34">
        <v>6789.99</v>
      </c>
      <c r="H118" s="34">
        <v>0</v>
      </c>
      <c r="I118" s="34">
        <v>1978</v>
      </c>
      <c r="J118" s="34">
        <f t="shared" si="3"/>
        <v>4811.99</v>
      </c>
      <c r="K118" s="34"/>
      <c r="L118" s="31"/>
    </row>
    <row r="119" spans="1:12" x14ac:dyDescent="0.25">
      <c r="A119" s="3"/>
      <c r="B119" s="3"/>
      <c r="C119" s="3"/>
      <c r="D119" s="3"/>
      <c r="E119" s="3">
        <v>4</v>
      </c>
      <c r="F119" s="33" t="s">
        <v>470</v>
      </c>
      <c r="G119" s="34">
        <v>137491</v>
      </c>
      <c r="H119" s="34">
        <v>0</v>
      </c>
      <c r="I119" s="34">
        <v>0</v>
      </c>
      <c r="J119" s="34">
        <f t="shared" si="3"/>
        <v>137491</v>
      </c>
      <c r="K119" s="34"/>
      <c r="L119" s="31"/>
    </row>
    <row r="120" spans="1:12" x14ac:dyDescent="0.25">
      <c r="A120" s="3"/>
      <c r="B120" s="3"/>
      <c r="C120" s="3"/>
      <c r="D120" s="3"/>
      <c r="E120" s="3">
        <v>5</v>
      </c>
      <c r="F120" s="33" t="s">
        <v>471</v>
      </c>
      <c r="G120" s="34">
        <v>17294.34</v>
      </c>
      <c r="H120" s="34">
        <v>0</v>
      </c>
      <c r="I120" s="34">
        <v>0</v>
      </c>
      <c r="J120" s="34">
        <f t="shared" si="3"/>
        <v>17294.34</v>
      </c>
      <c r="K120" s="34"/>
      <c r="L120" s="31"/>
    </row>
    <row r="121" spans="1:12" x14ac:dyDescent="0.25">
      <c r="A121" s="3"/>
      <c r="B121" s="3"/>
      <c r="C121" s="3"/>
      <c r="D121" s="3"/>
      <c r="E121" s="3">
        <v>6</v>
      </c>
      <c r="F121" s="33" t="s">
        <v>472</v>
      </c>
      <c r="G121" s="34">
        <v>1592.06</v>
      </c>
      <c r="H121" s="34">
        <v>0</v>
      </c>
      <c r="I121" s="34">
        <v>0</v>
      </c>
      <c r="J121" s="34">
        <f t="shared" si="3"/>
        <v>1592.06</v>
      </c>
      <c r="K121" s="34"/>
      <c r="L121" s="31"/>
    </row>
    <row r="122" spans="1:12" x14ac:dyDescent="0.25">
      <c r="A122" s="3"/>
      <c r="B122" s="3"/>
      <c r="C122" s="3"/>
      <c r="D122" s="3"/>
      <c r="E122" s="3">
        <v>7</v>
      </c>
      <c r="F122" s="33" t="s">
        <v>473</v>
      </c>
      <c r="G122" s="34">
        <v>4500</v>
      </c>
      <c r="H122" s="34">
        <v>0</v>
      </c>
      <c r="I122" s="34">
        <v>4500</v>
      </c>
      <c r="J122" s="34">
        <f t="shared" si="3"/>
        <v>0</v>
      </c>
      <c r="K122" s="34"/>
      <c r="L122" s="31"/>
    </row>
    <row r="123" spans="1:12" x14ac:dyDescent="0.25">
      <c r="A123" s="3"/>
      <c r="B123" s="3"/>
      <c r="C123" s="3"/>
      <c r="D123" s="3"/>
      <c r="E123" s="3">
        <v>8</v>
      </c>
      <c r="F123" s="33" t="s">
        <v>474</v>
      </c>
      <c r="G123" s="34">
        <v>15850.76</v>
      </c>
      <c r="H123" s="34">
        <v>0</v>
      </c>
      <c r="I123" s="34">
        <v>0</v>
      </c>
      <c r="J123" s="34">
        <f t="shared" si="3"/>
        <v>15850.76</v>
      </c>
      <c r="K123" s="34"/>
      <c r="L123" s="31"/>
    </row>
    <row r="124" spans="1:12" x14ac:dyDescent="0.25">
      <c r="A124" s="3"/>
      <c r="B124" s="3"/>
      <c r="C124" s="3"/>
      <c r="D124" s="3"/>
      <c r="E124" s="3">
        <v>9</v>
      </c>
      <c r="F124" s="33" t="s">
        <v>475</v>
      </c>
      <c r="G124" s="34">
        <v>5348.71</v>
      </c>
      <c r="H124" s="34">
        <v>0</v>
      </c>
      <c r="I124" s="34">
        <v>0</v>
      </c>
      <c r="J124" s="34">
        <f t="shared" si="3"/>
        <v>5348.71</v>
      </c>
      <c r="K124" s="34"/>
      <c r="L124" s="31"/>
    </row>
    <row r="125" spans="1:12" x14ac:dyDescent="0.25">
      <c r="A125" s="3"/>
      <c r="B125" s="3"/>
      <c r="C125" s="3"/>
      <c r="D125" s="3"/>
      <c r="E125" s="3">
        <v>10</v>
      </c>
      <c r="F125" s="33" t="s">
        <v>476</v>
      </c>
      <c r="G125" s="34">
        <v>3220</v>
      </c>
      <c r="H125" s="34">
        <v>0</v>
      </c>
      <c r="I125" s="34">
        <v>0</v>
      </c>
      <c r="J125" s="34">
        <f t="shared" si="3"/>
        <v>3220</v>
      </c>
      <c r="K125" s="34"/>
      <c r="L125" s="31"/>
    </row>
    <row r="126" spans="1:12" x14ac:dyDescent="0.25">
      <c r="A126" s="3"/>
      <c r="B126" s="3"/>
      <c r="C126" s="3"/>
      <c r="D126" s="3"/>
      <c r="E126" s="3">
        <v>11</v>
      </c>
      <c r="F126" s="33" t="s">
        <v>477</v>
      </c>
      <c r="G126" s="34">
        <v>1380</v>
      </c>
      <c r="H126" s="34">
        <v>0</v>
      </c>
      <c r="I126" s="34">
        <v>0</v>
      </c>
      <c r="J126" s="34">
        <f t="shared" si="3"/>
        <v>1380</v>
      </c>
      <c r="K126" s="34"/>
      <c r="L126" s="31"/>
    </row>
    <row r="127" spans="1:12" x14ac:dyDescent="0.25">
      <c r="A127" s="3"/>
      <c r="B127" s="3"/>
      <c r="C127" s="3"/>
      <c r="D127" s="3"/>
      <c r="E127" s="3">
        <v>12</v>
      </c>
      <c r="F127" s="33" t="s">
        <v>478</v>
      </c>
      <c r="G127" s="34">
        <v>7923.86</v>
      </c>
      <c r="H127" s="34">
        <v>0</v>
      </c>
      <c r="I127" s="34">
        <v>0</v>
      </c>
      <c r="J127" s="34">
        <f t="shared" si="3"/>
        <v>7923.86</v>
      </c>
      <c r="K127" s="34"/>
      <c r="L127" s="31"/>
    </row>
    <row r="128" spans="1:12" x14ac:dyDescent="0.25">
      <c r="A128" s="3"/>
      <c r="B128" s="3"/>
      <c r="C128" s="3"/>
      <c r="D128" s="3"/>
      <c r="E128" s="3">
        <v>13</v>
      </c>
      <c r="F128" s="33" t="s">
        <v>479</v>
      </c>
      <c r="G128" s="34">
        <v>4690.8500000000004</v>
      </c>
      <c r="H128" s="34">
        <v>0</v>
      </c>
      <c r="I128" s="34">
        <v>0</v>
      </c>
      <c r="J128" s="34">
        <f t="shared" si="3"/>
        <v>4690.8500000000004</v>
      </c>
      <c r="K128" s="34"/>
      <c r="L128" s="31"/>
    </row>
    <row r="129" spans="1:12" x14ac:dyDescent="0.25">
      <c r="A129" s="3"/>
      <c r="B129" s="3"/>
      <c r="C129" s="3"/>
      <c r="D129" s="3"/>
      <c r="E129" s="3">
        <v>14</v>
      </c>
      <c r="F129" s="33" t="s">
        <v>480</v>
      </c>
      <c r="G129" s="34">
        <v>1469</v>
      </c>
      <c r="H129" s="34">
        <v>0</v>
      </c>
      <c r="I129" s="34">
        <v>0</v>
      </c>
      <c r="J129" s="34">
        <f t="shared" si="3"/>
        <v>1469</v>
      </c>
      <c r="K129" s="34"/>
      <c r="L129" s="31"/>
    </row>
    <row r="130" spans="1:12" x14ac:dyDescent="0.25">
      <c r="A130" s="3"/>
      <c r="B130" s="3"/>
      <c r="C130" s="3"/>
      <c r="D130" s="3"/>
      <c r="E130" s="3">
        <v>15</v>
      </c>
      <c r="F130" s="33" t="s">
        <v>481</v>
      </c>
      <c r="G130" s="34">
        <v>4907.96</v>
      </c>
      <c r="H130" s="34">
        <v>0</v>
      </c>
      <c r="I130" s="34">
        <v>0</v>
      </c>
      <c r="J130" s="34">
        <f t="shared" si="3"/>
        <v>4907.96</v>
      </c>
      <c r="K130" s="34"/>
      <c r="L130" s="31"/>
    </row>
    <row r="131" spans="1:12" x14ac:dyDescent="0.25">
      <c r="A131" s="3"/>
      <c r="B131" s="3"/>
      <c r="C131" s="3"/>
      <c r="D131" s="3"/>
      <c r="E131" s="3">
        <v>16</v>
      </c>
      <c r="F131" s="33" t="s">
        <v>482</v>
      </c>
      <c r="G131" s="34">
        <v>4338</v>
      </c>
      <c r="H131" s="34">
        <v>0</v>
      </c>
      <c r="I131" s="34">
        <v>0</v>
      </c>
      <c r="J131" s="34">
        <f t="shared" si="3"/>
        <v>4338</v>
      </c>
      <c r="K131" s="34"/>
      <c r="L131" s="31"/>
    </row>
    <row r="132" spans="1:12" x14ac:dyDescent="0.25">
      <c r="A132" s="3"/>
      <c r="B132" s="3"/>
      <c r="C132" s="3"/>
      <c r="D132" s="3"/>
      <c r="E132" s="3">
        <v>17</v>
      </c>
      <c r="F132" s="33" t="s">
        <v>483</v>
      </c>
      <c r="G132" s="34">
        <v>3314.73</v>
      </c>
      <c r="H132" s="34">
        <v>0</v>
      </c>
      <c r="I132" s="34">
        <v>908</v>
      </c>
      <c r="J132" s="34">
        <f t="shared" si="3"/>
        <v>2406.73</v>
      </c>
      <c r="K132" s="34"/>
      <c r="L132" s="31"/>
    </row>
    <row r="133" spans="1:12" x14ac:dyDescent="0.25">
      <c r="A133" s="3"/>
      <c r="B133" s="3"/>
      <c r="C133" s="3"/>
      <c r="D133" s="3"/>
      <c r="E133" s="3">
        <v>18</v>
      </c>
      <c r="F133" s="33" t="s">
        <v>484</v>
      </c>
      <c r="G133" s="34">
        <v>1274.9100000000001</v>
      </c>
      <c r="H133" s="34">
        <v>0</v>
      </c>
      <c r="I133" s="34">
        <v>0</v>
      </c>
      <c r="J133" s="34">
        <f t="shared" si="3"/>
        <v>1274.9100000000001</v>
      </c>
      <c r="K133" s="34"/>
      <c r="L133" s="31"/>
    </row>
    <row r="134" spans="1:12" x14ac:dyDescent="0.25">
      <c r="A134" s="3"/>
      <c r="B134" s="3"/>
      <c r="C134" s="3"/>
      <c r="D134" s="3"/>
      <c r="E134" s="3">
        <v>19</v>
      </c>
      <c r="F134" s="33" t="s">
        <v>485</v>
      </c>
      <c r="G134" s="34">
        <v>2699</v>
      </c>
      <c r="H134" s="34">
        <v>0</v>
      </c>
      <c r="I134" s="34">
        <v>0</v>
      </c>
      <c r="J134" s="34">
        <f t="shared" si="3"/>
        <v>2699</v>
      </c>
      <c r="K134" s="34"/>
      <c r="L134" s="31"/>
    </row>
    <row r="135" spans="1:12" x14ac:dyDescent="0.25">
      <c r="A135" s="3"/>
      <c r="B135" s="3"/>
      <c r="C135" s="3"/>
      <c r="D135" s="3"/>
      <c r="E135" s="3">
        <v>20</v>
      </c>
      <c r="F135" s="33" t="s">
        <v>544</v>
      </c>
      <c r="G135" s="34">
        <v>9920</v>
      </c>
      <c r="H135" s="34">
        <v>0</v>
      </c>
      <c r="I135" s="34">
        <v>0</v>
      </c>
      <c r="J135" s="34">
        <f t="shared" si="3"/>
        <v>9920</v>
      </c>
      <c r="K135" s="34"/>
      <c r="L135" s="31"/>
    </row>
    <row r="136" spans="1:12" x14ac:dyDescent="0.25">
      <c r="A136" s="32">
        <v>1</v>
      </c>
      <c r="B136" s="32">
        <v>2</v>
      </c>
      <c r="C136" s="3">
        <v>4</v>
      </c>
      <c r="D136" s="3">
        <v>2</v>
      </c>
      <c r="E136" s="3"/>
      <c r="F136" s="3" t="s">
        <v>132</v>
      </c>
      <c r="G136" s="29">
        <f>SUM(G137:G141)</f>
        <v>849685.39</v>
      </c>
      <c r="H136" s="39"/>
      <c r="I136" s="39"/>
      <c r="J136" s="29">
        <f>SUM(J137:J141)</f>
        <v>849685.39</v>
      </c>
      <c r="K136" s="30"/>
      <c r="L136" s="31"/>
    </row>
    <row r="137" spans="1:12" x14ac:dyDescent="0.25">
      <c r="A137" s="31"/>
      <c r="B137" s="31"/>
      <c r="C137" s="3"/>
      <c r="D137" s="3"/>
      <c r="E137" s="3">
        <v>1</v>
      </c>
      <c r="F137" s="33" t="s">
        <v>486</v>
      </c>
      <c r="G137" s="34">
        <f>752484.09+1</f>
        <v>752485.09</v>
      </c>
      <c r="H137" s="34">
        <v>0</v>
      </c>
      <c r="I137" s="34">
        <v>0</v>
      </c>
      <c r="J137" s="34">
        <f t="shared" si="3"/>
        <v>752485.09</v>
      </c>
      <c r="K137" s="34"/>
      <c r="L137" s="31"/>
    </row>
    <row r="138" spans="1:12" x14ac:dyDescent="0.25">
      <c r="A138" s="31"/>
      <c r="B138" s="31"/>
      <c r="C138" s="3"/>
      <c r="D138" s="3"/>
      <c r="E138" s="3">
        <v>2</v>
      </c>
      <c r="F138" s="33" t="s">
        <v>487</v>
      </c>
      <c r="G138" s="34">
        <v>4800</v>
      </c>
      <c r="H138" s="34">
        <v>0</v>
      </c>
      <c r="I138" s="34">
        <v>0</v>
      </c>
      <c r="J138" s="34">
        <f t="shared" si="3"/>
        <v>4800</v>
      </c>
      <c r="K138" s="34"/>
      <c r="L138" s="31"/>
    </row>
    <row r="139" spans="1:12" x14ac:dyDescent="0.25">
      <c r="A139" s="31"/>
      <c r="B139" s="31"/>
      <c r="C139" s="3"/>
      <c r="D139" s="3"/>
      <c r="E139" s="3">
        <v>3</v>
      </c>
      <c r="F139" s="33" t="s">
        <v>488</v>
      </c>
      <c r="G139" s="34">
        <v>506</v>
      </c>
      <c r="H139" s="34">
        <v>0</v>
      </c>
      <c r="I139" s="34">
        <v>0</v>
      </c>
      <c r="J139" s="34">
        <f t="shared" si="3"/>
        <v>506</v>
      </c>
      <c r="K139" s="34"/>
      <c r="L139" s="31"/>
    </row>
    <row r="140" spans="1:12" x14ac:dyDescent="0.25">
      <c r="A140" s="31"/>
      <c r="B140" s="31"/>
      <c r="C140" s="3"/>
      <c r="D140" s="3"/>
      <c r="E140" s="3">
        <v>4</v>
      </c>
      <c r="F140" s="33" t="s">
        <v>489</v>
      </c>
      <c r="G140" s="34">
        <v>10667.5</v>
      </c>
      <c r="H140" s="34">
        <v>0</v>
      </c>
      <c r="I140" s="34">
        <v>0</v>
      </c>
      <c r="J140" s="34">
        <f t="shared" si="3"/>
        <v>10667.5</v>
      </c>
      <c r="K140" s="34"/>
      <c r="L140" s="31"/>
    </row>
    <row r="141" spans="1:12" x14ac:dyDescent="0.25">
      <c r="A141" s="31"/>
      <c r="B141" s="31"/>
      <c r="C141" s="3"/>
      <c r="D141" s="3"/>
      <c r="E141" s="3">
        <v>5</v>
      </c>
      <c r="F141" s="33" t="s">
        <v>490</v>
      </c>
      <c r="G141" s="34">
        <v>81226.8</v>
      </c>
      <c r="H141" s="34">
        <v>0</v>
      </c>
      <c r="I141" s="34">
        <v>0</v>
      </c>
      <c r="J141" s="34">
        <f t="shared" si="3"/>
        <v>81226.8</v>
      </c>
      <c r="K141" s="34"/>
      <c r="L141" s="31"/>
    </row>
    <row r="142" spans="1:12" x14ac:dyDescent="0.25">
      <c r="A142" s="32">
        <v>1</v>
      </c>
      <c r="B142" s="32">
        <v>2</v>
      </c>
      <c r="C142" s="3">
        <v>4</v>
      </c>
      <c r="D142" s="3">
        <v>3</v>
      </c>
      <c r="E142" s="3"/>
      <c r="F142" s="3" t="s">
        <v>133</v>
      </c>
      <c r="G142" s="3"/>
      <c r="H142" s="3"/>
      <c r="I142" s="3"/>
      <c r="J142" s="3"/>
      <c r="K142" s="3"/>
      <c r="L142" s="31"/>
    </row>
    <row r="143" spans="1:12" x14ac:dyDescent="0.25">
      <c r="A143" s="32">
        <v>1</v>
      </c>
      <c r="B143" s="32">
        <v>2</v>
      </c>
      <c r="C143" s="3">
        <v>4</v>
      </c>
      <c r="D143" s="3">
        <v>4</v>
      </c>
      <c r="E143" s="3"/>
      <c r="F143" s="3" t="s">
        <v>134</v>
      </c>
      <c r="G143" s="29">
        <f>SUM(G144:G150)</f>
        <v>613500</v>
      </c>
      <c r="H143" s="29">
        <f>SUM(H144:H150)</f>
        <v>0</v>
      </c>
      <c r="I143" s="29">
        <f>SUM(I144:I150)</f>
        <v>0</v>
      </c>
      <c r="J143" s="29">
        <f>SUM(J144:J150)</f>
        <v>613500</v>
      </c>
      <c r="K143" s="29"/>
      <c r="L143" s="31"/>
    </row>
    <row r="144" spans="1:12" x14ac:dyDescent="0.25">
      <c r="A144" s="31"/>
      <c r="B144" s="31"/>
      <c r="C144" s="3"/>
      <c r="D144" s="3"/>
      <c r="E144" s="3"/>
      <c r="F144" s="33" t="s">
        <v>491</v>
      </c>
      <c r="G144" s="34">
        <v>0</v>
      </c>
      <c r="H144" s="34">
        <v>0</v>
      </c>
      <c r="I144" s="34">
        <v>0</v>
      </c>
      <c r="J144" s="34">
        <f t="shared" ref="J144:J150" si="4">+G144+H144-I144</f>
        <v>0</v>
      </c>
      <c r="K144" s="34"/>
      <c r="L144" s="31"/>
    </row>
    <row r="145" spans="1:12" x14ac:dyDescent="0.25">
      <c r="A145" s="31"/>
      <c r="B145" s="31"/>
      <c r="C145" s="3"/>
      <c r="D145" s="3"/>
      <c r="E145" s="3"/>
      <c r="F145" s="33" t="s">
        <v>492</v>
      </c>
      <c r="G145" s="34">
        <v>169900</v>
      </c>
      <c r="H145" s="34">
        <v>0</v>
      </c>
      <c r="I145" s="34">
        <v>0</v>
      </c>
      <c r="J145" s="34">
        <f t="shared" si="4"/>
        <v>169900</v>
      </c>
      <c r="K145" s="34"/>
      <c r="L145" s="31"/>
    </row>
    <row r="146" spans="1:12" x14ac:dyDescent="0.25">
      <c r="A146" s="31"/>
      <c r="B146" s="31"/>
      <c r="C146" s="3"/>
      <c r="D146" s="3"/>
      <c r="E146" s="3"/>
      <c r="F146" s="33" t="s">
        <v>493</v>
      </c>
      <c r="G146" s="34">
        <v>0</v>
      </c>
      <c r="H146" s="34">
        <v>0</v>
      </c>
      <c r="I146" s="34">
        <v>0</v>
      </c>
      <c r="J146" s="34">
        <f t="shared" si="4"/>
        <v>0</v>
      </c>
      <c r="K146" s="34"/>
      <c r="L146" s="31"/>
    </row>
    <row r="147" spans="1:12" x14ac:dyDescent="0.25">
      <c r="A147" s="31"/>
      <c r="B147" s="31"/>
      <c r="C147" s="3"/>
      <c r="D147" s="3"/>
      <c r="E147" s="3"/>
      <c r="F147" s="33" t="s">
        <v>494</v>
      </c>
      <c r="G147" s="34">
        <v>0</v>
      </c>
      <c r="H147" s="34">
        <v>0</v>
      </c>
      <c r="I147" s="34">
        <v>0</v>
      </c>
      <c r="J147" s="34">
        <f t="shared" si="4"/>
        <v>0</v>
      </c>
      <c r="K147" s="34"/>
      <c r="L147" s="31"/>
    </row>
    <row r="148" spans="1:12" x14ac:dyDescent="0.25">
      <c r="A148" s="31"/>
      <c r="B148" s="31"/>
      <c r="C148" s="3"/>
      <c r="D148" s="3"/>
      <c r="E148" s="3"/>
      <c r="F148" s="33" t="s">
        <v>495</v>
      </c>
      <c r="G148" s="34">
        <v>0</v>
      </c>
      <c r="H148" s="34">
        <v>0</v>
      </c>
      <c r="I148" s="34">
        <v>0</v>
      </c>
      <c r="J148" s="34">
        <f t="shared" si="4"/>
        <v>0</v>
      </c>
      <c r="K148" s="34"/>
      <c r="L148" s="31"/>
    </row>
    <row r="149" spans="1:12" x14ac:dyDescent="0.25">
      <c r="A149" s="31"/>
      <c r="B149" s="31"/>
      <c r="C149" s="3"/>
      <c r="D149" s="3"/>
      <c r="E149" s="3"/>
      <c r="F149" s="33" t="s">
        <v>496</v>
      </c>
      <c r="G149" s="34">
        <v>303900</v>
      </c>
      <c r="H149" s="34">
        <v>0</v>
      </c>
      <c r="I149" s="34">
        <v>0</v>
      </c>
      <c r="J149" s="34">
        <f t="shared" si="4"/>
        <v>303900</v>
      </c>
      <c r="K149" s="34"/>
      <c r="L149" s="31"/>
    </row>
    <row r="150" spans="1:12" x14ac:dyDescent="0.25">
      <c r="A150" s="31"/>
      <c r="B150" s="31"/>
      <c r="C150" s="3"/>
      <c r="D150" s="3"/>
      <c r="E150" s="3"/>
      <c r="F150" s="33" t="s">
        <v>578</v>
      </c>
      <c r="G150" s="34">
        <v>139700</v>
      </c>
      <c r="H150" s="34">
        <v>0</v>
      </c>
      <c r="I150" s="34">
        <v>0</v>
      </c>
      <c r="J150" s="34">
        <f t="shared" si="4"/>
        <v>139700</v>
      </c>
      <c r="K150" s="34"/>
      <c r="L150" s="31"/>
    </row>
    <row r="151" spans="1:12" x14ac:dyDescent="0.25">
      <c r="A151" s="32">
        <v>1</v>
      </c>
      <c r="B151" s="32">
        <v>2</v>
      </c>
      <c r="C151" s="3">
        <v>4</v>
      </c>
      <c r="D151" s="3">
        <v>5</v>
      </c>
      <c r="E151" s="3"/>
      <c r="F151" s="3" t="s">
        <v>135</v>
      </c>
      <c r="G151" s="3"/>
      <c r="H151" s="3"/>
      <c r="I151" s="3"/>
      <c r="J151" s="3"/>
      <c r="K151" s="3"/>
      <c r="L151" s="31"/>
    </row>
    <row r="152" spans="1:12" x14ac:dyDescent="0.25">
      <c r="A152" s="32">
        <v>1</v>
      </c>
      <c r="B152" s="32">
        <v>2</v>
      </c>
      <c r="C152" s="3">
        <v>4</v>
      </c>
      <c r="D152" s="3">
        <v>6</v>
      </c>
      <c r="E152" s="3"/>
      <c r="F152" s="3" t="s">
        <v>136</v>
      </c>
      <c r="G152" s="29">
        <f>SUM(G153:G208)</f>
        <v>733340.71000000008</v>
      </c>
      <c r="H152" s="29">
        <f>SUM(H153:H208)</f>
        <v>0</v>
      </c>
      <c r="I152" s="29">
        <f>SUM(I153:I208)</f>
        <v>143562.75</v>
      </c>
      <c r="J152" s="29">
        <f>SUM(J153:J208)</f>
        <v>589777.96000000008</v>
      </c>
      <c r="K152" s="29"/>
      <c r="L152" s="31"/>
    </row>
    <row r="153" spans="1:12" x14ac:dyDescent="0.25">
      <c r="A153" s="31"/>
      <c r="B153" s="31"/>
      <c r="C153" s="3"/>
      <c r="D153" s="3"/>
      <c r="E153" s="3">
        <v>1</v>
      </c>
      <c r="F153" s="33" t="s">
        <v>497</v>
      </c>
      <c r="G153" s="34">
        <v>12834.77</v>
      </c>
      <c r="H153" s="34">
        <v>0</v>
      </c>
      <c r="I153" s="34">
        <v>0</v>
      </c>
      <c r="J153" s="34">
        <f t="shared" ref="J153:J208" si="5">+G153+H153-I153</f>
        <v>12834.77</v>
      </c>
      <c r="K153" s="34"/>
      <c r="L153" s="31"/>
    </row>
    <row r="154" spans="1:12" x14ac:dyDescent="0.25">
      <c r="A154" s="31"/>
      <c r="B154" s="31"/>
      <c r="C154" s="3"/>
      <c r="D154" s="3"/>
      <c r="E154" s="3">
        <v>2</v>
      </c>
      <c r="F154" s="33" t="s">
        <v>498</v>
      </c>
      <c r="G154" s="34">
        <v>22712.5</v>
      </c>
      <c r="H154" s="34">
        <v>0</v>
      </c>
      <c r="I154" s="34">
        <v>22712.5</v>
      </c>
      <c r="J154" s="34">
        <f t="shared" si="5"/>
        <v>0</v>
      </c>
      <c r="K154" s="34"/>
      <c r="L154" s="31"/>
    </row>
    <row r="155" spans="1:12" x14ac:dyDescent="0.25">
      <c r="A155" s="31"/>
      <c r="B155" s="31"/>
      <c r="C155" s="3"/>
      <c r="D155" s="3"/>
      <c r="E155" s="3">
        <v>3</v>
      </c>
      <c r="F155" s="33" t="s">
        <v>499</v>
      </c>
      <c r="G155" s="34">
        <v>69147.199999999997</v>
      </c>
      <c r="H155" s="34">
        <v>0</v>
      </c>
      <c r="I155" s="34">
        <v>0</v>
      </c>
      <c r="J155" s="34">
        <f t="shared" si="5"/>
        <v>69147.199999999997</v>
      </c>
      <c r="K155" s="34"/>
      <c r="L155" s="31"/>
    </row>
    <row r="156" spans="1:12" x14ac:dyDescent="0.25">
      <c r="A156" s="31"/>
      <c r="B156" s="31"/>
      <c r="C156" s="3"/>
      <c r="D156" s="3"/>
      <c r="E156" s="3">
        <v>4</v>
      </c>
      <c r="F156" s="33" t="s">
        <v>500</v>
      </c>
      <c r="G156" s="34">
        <v>2547.25</v>
      </c>
      <c r="H156" s="34">
        <v>0</v>
      </c>
      <c r="I156" s="34">
        <v>2547.25</v>
      </c>
      <c r="J156" s="34">
        <f t="shared" si="5"/>
        <v>0</v>
      </c>
      <c r="K156" s="34"/>
      <c r="L156" s="31"/>
    </row>
    <row r="157" spans="1:12" x14ac:dyDescent="0.25">
      <c r="A157" s="31"/>
      <c r="B157" s="31"/>
      <c r="C157" s="3"/>
      <c r="D157" s="3"/>
      <c r="E157" s="3">
        <v>5</v>
      </c>
      <c r="F157" s="33" t="s">
        <v>501</v>
      </c>
      <c r="G157" s="34">
        <v>46977.5</v>
      </c>
      <c r="H157" s="34">
        <v>0</v>
      </c>
      <c r="I157" s="34">
        <v>18687.5</v>
      </c>
      <c r="J157" s="34">
        <f t="shared" si="5"/>
        <v>28290</v>
      </c>
      <c r="K157" s="34"/>
      <c r="L157" s="31"/>
    </row>
    <row r="158" spans="1:12" x14ac:dyDescent="0.25">
      <c r="A158" s="31"/>
      <c r="B158" s="31"/>
      <c r="C158" s="3"/>
      <c r="D158" s="3"/>
      <c r="E158" s="3">
        <v>6</v>
      </c>
      <c r="F158" s="33" t="s">
        <v>502</v>
      </c>
      <c r="G158" s="34">
        <v>21620</v>
      </c>
      <c r="H158" s="34">
        <v>0</v>
      </c>
      <c r="I158" s="34">
        <v>0</v>
      </c>
      <c r="J158" s="34">
        <f t="shared" si="5"/>
        <v>21620</v>
      </c>
      <c r="K158" s="34"/>
      <c r="L158" s="31"/>
    </row>
    <row r="159" spans="1:12" x14ac:dyDescent="0.25">
      <c r="A159" s="31"/>
      <c r="B159" s="31"/>
      <c r="C159" s="3"/>
      <c r="D159" s="3"/>
      <c r="E159" s="3">
        <v>7</v>
      </c>
      <c r="F159" s="33" t="s">
        <v>503</v>
      </c>
      <c r="G159" s="34">
        <v>690</v>
      </c>
      <c r="H159" s="34">
        <v>0</v>
      </c>
      <c r="I159" s="34">
        <v>0</v>
      </c>
      <c r="J159" s="34">
        <f t="shared" si="5"/>
        <v>690</v>
      </c>
      <c r="K159" s="34"/>
      <c r="L159" s="31"/>
    </row>
    <row r="160" spans="1:12" x14ac:dyDescent="0.25">
      <c r="A160" s="31"/>
      <c r="B160" s="31"/>
      <c r="C160" s="3"/>
      <c r="D160" s="3"/>
      <c r="E160" s="3">
        <v>8</v>
      </c>
      <c r="F160" s="33" t="s">
        <v>504</v>
      </c>
      <c r="G160" s="34">
        <v>1150</v>
      </c>
      <c r="H160" s="34">
        <v>0</v>
      </c>
      <c r="I160" s="34">
        <v>0</v>
      </c>
      <c r="J160" s="34">
        <f t="shared" si="5"/>
        <v>1150</v>
      </c>
      <c r="K160" s="34"/>
      <c r="L160" s="31"/>
    </row>
    <row r="161" spans="1:12" x14ac:dyDescent="0.25">
      <c r="A161" s="31"/>
      <c r="B161" s="31"/>
      <c r="C161" s="3"/>
      <c r="D161" s="3"/>
      <c r="E161" s="3">
        <v>9</v>
      </c>
      <c r="F161" s="33" t="s">
        <v>505</v>
      </c>
      <c r="G161" s="34">
        <v>120367.62</v>
      </c>
      <c r="H161" s="34">
        <v>0</v>
      </c>
      <c r="I161" s="34">
        <v>0</v>
      </c>
      <c r="J161" s="34">
        <f t="shared" si="5"/>
        <v>120367.62</v>
      </c>
      <c r="K161" s="34"/>
      <c r="L161" s="31"/>
    </row>
    <row r="162" spans="1:12" x14ac:dyDescent="0.25">
      <c r="A162" s="31"/>
      <c r="B162" s="31"/>
      <c r="C162" s="3"/>
      <c r="D162" s="3"/>
      <c r="E162" s="3">
        <v>10</v>
      </c>
      <c r="F162" s="33" t="s">
        <v>506</v>
      </c>
      <c r="G162" s="34">
        <v>1299.01</v>
      </c>
      <c r="H162" s="34">
        <v>0</v>
      </c>
      <c r="I162" s="34">
        <v>0</v>
      </c>
      <c r="J162" s="34">
        <f t="shared" si="5"/>
        <v>1299.01</v>
      </c>
      <c r="K162" s="34"/>
      <c r="L162" s="31"/>
    </row>
    <row r="163" spans="1:12" x14ac:dyDescent="0.25">
      <c r="A163" s="31"/>
      <c r="B163" s="31"/>
      <c r="C163" s="3"/>
      <c r="D163" s="3"/>
      <c r="E163" s="3">
        <v>11</v>
      </c>
      <c r="F163" s="33" t="s">
        <v>507</v>
      </c>
      <c r="G163" s="34">
        <v>1849</v>
      </c>
      <c r="H163" s="34">
        <v>0</v>
      </c>
      <c r="I163" s="34">
        <v>0</v>
      </c>
      <c r="J163" s="34">
        <f t="shared" si="5"/>
        <v>1849</v>
      </c>
      <c r="K163" s="34"/>
      <c r="L163" s="31"/>
    </row>
    <row r="164" spans="1:12" x14ac:dyDescent="0.25">
      <c r="A164" s="31"/>
      <c r="B164" s="31"/>
      <c r="C164" s="3"/>
      <c r="D164" s="3"/>
      <c r="E164" s="3">
        <v>12</v>
      </c>
      <c r="F164" s="33" t="s">
        <v>508</v>
      </c>
      <c r="G164" s="34">
        <v>16499</v>
      </c>
      <c r="H164" s="34">
        <v>0</v>
      </c>
      <c r="I164" s="34">
        <v>0</v>
      </c>
      <c r="J164" s="34">
        <f t="shared" si="5"/>
        <v>16499</v>
      </c>
      <c r="K164" s="34"/>
      <c r="L164" s="31"/>
    </row>
    <row r="165" spans="1:12" x14ac:dyDescent="0.25">
      <c r="A165" s="31"/>
      <c r="B165" s="31"/>
      <c r="C165" s="3"/>
      <c r="D165" s="3"/>
      <c r="E165" s="3">
        <v>13</v>
      </c>
      <c r="F165" s="33" t="s">
        <v>509</v>
      </c>
      <c r="G165" s="34">
        <v>6250</v>
      </c>
      <c r="H165" s="34">
        <v>0</v>
      </c>
      <c r="I165" s="34">
        <v>6250</v>
      </c>
      <c r="J165" s="34">
        <f t="shared" si="5"/>
        <v>0</v>
      </c>
      <c r="K165" s="34"/>
      <c r="L165" s="31"/>
    </row>
    <row r="166" spans="1:12" x14ac:dyDescent="0.25">
      <c r="A166" s="31"/>
      <c r="B166" s="31"/>
      <c r="C166" s="3"/>
      <c r="D166" s="3"/>
      <c r="E166" s="3">
        <v>14</v>
      </c>
      <c r="F166" s="33" t="s">
        <v>509</v>
      </c>
      <c r="G166" s="34">
        <v>6250</v>
      </c>
      <c r="H166" s="34">
        <v>0</v>
      </c>
      <c r="I166" s="34">
        <v>0</v>
      </c>
      <c r="J166" s="34">
        <f t="shared" si="5"/>
        <v>6250</v>
      </c>
      <c r="K166" s="34"/>
      <c r="L166" s="31"/>
    </row>
    <row r="167" spans="1:12" x14ac:dyDescent="0.25">
      <c r="A167" s="31"/>
      <c r="B167" s="31"/>
      <c r="C167" s="3"/>
      <c r="D167" s="3"/>
      <c r="E167" s="3">
        <v>15</v>
      </c>
      <c r="F167" s="33" t="s">
        <v>509</v>
      </c>
      <c r="G167" s="34">
        <v>6250</v>
      </c>
      <c r="H167" s="34">
        <v>0</v>
      </c>
      <c r="I167" s="34">
        <v>0</v>
      </c>
      <c r="J167" s="34">
        <f t="shared" si="5"/>
        <v>6250</v>
      </c>
      <c r="K167" s="34"/>
      <c r="L167" s="31"/>
    </row>
    <row r="168" spans="1:12" x14ac:dyDescent="0.25">
      <c r="A168" s="31"/>
      <c r="B168" s="31"/>
      <c r="C168" s="3"/>
      <c r="D168" s="3"/>
      <c r="E168" s="3">
        <v>16</v>
      </c>
      <c r="F168" s="33" t="s">
        <v>509</v>
      </c>
      <c r="G168" s="34">
        <v>6250</v>
      </c>
      <c r="H168" s="34">
        <v>0</v>
      </c>
      <c r="I168" s="34">
        <v>0</v>
      </c>
      <c r="J168" s="34">
        <f t="shared" si="5"/>
        <v>6250</v>
      </c>
      <c r="K168" s="34"/>
      <c r="L168" s="31"/>
    </row>
    <row r="169" spans="1:12" x14ac:dyDescent="0.25">
      <c r="A169" s="31"/>
      <c r="B169" s="31"/>
      <c r="C169" s="3"/>
      <c r="D169" s="3"/>
      <c r="E169" s="3">
        <v>17</v>
      </c>
      <c r="F169" s="33" t="s">
        <v>510</v>
      </c>
      <c r="G169" s="34">
        <v>7650</v>
      </c>
      <c r="H169" s="34">
        <v>0</v>
      </c>
      <c r="I169" s="34">
        <v>0</v>
      </c>
      <c r="J169" s="34">
        <f t="shared" si="5"/>
        <v>7650</v>
      </c>
      <c r="K169" s="34"/>
      <c r="L169" s="31"/>
    </row>
    <row r="170" spans="1:12" x14ac:dyDescent="0.25">
      <c r="A170" s="31"/>
      <c r="B170" s="31"/>
      <c r="C170" s="3"/>
      <c r="D170" s="3"/>
      <c r="E170" s="3">
        <v>18</v>
      </c>
      <c r="F170" s="33" t="s">
        <v>511</v>
      </c>
      <c r="G170" s="34">
        <v>2204</v>
      </c>
      <c r="H170" s="34">
        <v>0</v>
      </c>
      <c r="I170" s="34">
        <v>0</v>
      </c>
      <c r="J170" s="34">
        <f t="shared" si="5"/>
        <v>2204</v>
      </c>
      <c r="K170" s="34"/>
      <c r="L170" s="31"/>
    </row>
    <row r="171" spans="1:12" x14ac:dyDescent="0.25">
      <c r="A171" s="31"/>
      <c r="B171" s="31"/>
      <c r="C171" s="3"/>
      <c r="D171" s="3"/>
      <c r="E171" s="3">
        <v>19</v>
      </c>
      <c r="F171" s="33" t="s">
        <v>550</v>
      </c>
      <c r="G171" s="34">
        <v>10546.25</v>
      </c>
      <c r="H171" s="34">
        <v>0</v>
      </c>
      <c r="I171" s="34">
        <v>9832</v>
      </c>
      <c r="J171" s="34">
        <f t="shared" si="5"/>
        <v>714.25</v>
      </c>
      <c r="K171" s="34"/>
      <c r="L171" s="31"/>
    </row>
    <row r="172" spans="1:12" x14ac:dyDescent="0.25">
      <c r="A172" s="31"/>
      <c r="B172" s="31"/>
      <c r="C172" s="3"/>
      <c r="D172" s="3"/>
      <c r="E172" s="3">
        <v>20</v>
      </c>
      <c r="F172" s="33" t="s">
        <v>551</v>
      </c>
      <c r="G172" s="34">
        <v>8538.75</v>
      </c>
      <c r="H172" s="34">
        <v>0</v>
      </c>
      <c r="I172" s="34">
        <v>8539</v>
      </c>
      <c r="J172" s="34">
        <f t="shared" si="5"/>
        <v>-0.25</v>
      </c>
      <c r="K172" s="34"/>
      <c r="L172" s="31"/>
    </row>
    <row r="173" spans="1:12" x14ac:dyDescent="0.25">
      <c r="A173" s="31"/>
      <c r="B173" s="31"/>
      <c r="C173" s="3"/>
      <c r="D173" s="3"/>
      <c r="E173" s="3">
        <v>21</v>
      </c>
      <c r="F173" s="33" t="s">
        <v>552</v>
      </c>
      <c r="G173" s="34">
        <v>9999</v>
      </c>
      <c r="H173" s="34">
        <v>0</v>
      </c>
      <c r="I173" s="34">
        <v>0</v>
      </c>
      <c r="J173" s="34">
        <f t="shared" si="5"/>
        <v>9999</v>
      </c>
      <c r="K173" s="34"/>
      <c r="L173" s="31"/>
    </row>
    <row r="174" spans="1:12" x14ac:dyDescent="0.25">
      <c r="A174" s="31"/>
      <c r="B174" s="31"/>
      <c r="C174" s="3"/>
      <c r="D174" s="3"/>
      <c r="E174" s="3">
        <v>22</v>
      </c>
      <c r="F174" s="33" t="s">
        <v>553</v>
      </c>
      <c r="G174" s="34">
        <v>9980.64</v>
      </c>
      <c r="H174" s="34">
        <v>0</v>
      </c>
      <c r="I174" s="34">
        <v>0</v>
      </c>
      <c r="J174" s="34">
        <f t="shared" si="5"/>
        <v>9980.64</v>
      </c>
      <c r="K174" s="34"/>
      <c r="L174" s="31"/>
    </row>
    <row r="175" spans="1:12" x14ac:dyDescent="0.25">
      <c r="A175" s="31"/>
      <c r="B175" s="31"/>
      <c r="C175" s="3"/>
      <c r="D175" s="3"/>
      <c r="E175" s="3">
        <v>23</v>
      </c>
      <c r="F175" s="33" t="s">
        <v>554</v>
      </c>
      <c r="G175" s="34">
        <v>10500</v>
      </c>
      <c r="H175" s="34">
        <v>0</v>
      </c>
      <c r="I175" s="34">
        <v>0</v>
      </c>
      <c r="J175" s="34">
        <f t="shared" si="5"/>
        <v>10500</v>
      </c>
      <c r="K175" s="34"/>
      <c r="L175" s="31"/>
    </row>
    <row r="176" spans="1:12" x14ac:dyDescent="0.25">
      <c r="A176" s="31"/>
      <c r="B176" s="31"/>
      <c r="C176" s="3"/>
      <c r="D176" s="3"/>
      <c r="E176" s="3">
        <v>1</v>
      </c>
      <c r="F176" s="33" t="s">
        <v>512</v>
      </c>
      <c r="G176" s="34">
        <v>6920</v>
      </c>
      <c r="H176" s="34">
        <v>0</v>
      </c>
      <c r="I176" s="34">
        <v>0</v>
      </c>
      <c r="J176" s="34">
        <f t="shared" si="5"/>
        <v>6920</v>
      </c>
      <c r="K176" s="34"/>
      <c r="L176" s="31"/>
    </row>
    <row r="177" spans="1:12" x14ac:dyDescent="0.25">
      <c r="A177" s="31"/>
      <c r="B177" s="31"/>
      <c r="C177" s="3"/>
      <c r="D177" s="3"/>
      <c r="E177" s="3">
        <v>2</v>
      </c>
      <c r="F177" s="33" t="s">
        <v>513</v>
      </c>
      <c r="G177" s="34">
        <v>4111.25</v>
      </c>
      <c r="H177" s="34">
        <v>0</v>
      </c>
      <c r="I177" s="34">
        <v>0</v>
      </c>
      <c r="J177" s="34">
        <f t="shared" si="5"/>
        <v>4111.25</v>
      </c>
      <c r="K177" s="34"/>
      <c r="L177" s="31"/>
    </row>
    <row r="178" spans="1:12" x14ac:dyDescent="0.25">
      <c r="A178" s="31"/>
      <c r="B178" s="31"/>
      <c r="C178" s="3"/>
      <c r="D178" s="3"/>
      <c r="E178" s="3">
        <v>3</v>
      </c>
      <c r="F178" s="33" t="s">
        <v>514</v>
      </c>
      <c r="G178" s="34">
        <v>795</v>
      </c>
      <c r="H178" s="34">
        <v>0</v>
      </c>
      <c r="I178" s="34">
        <v>795</v>
      </c>
      <c r="J178" s="34">
        <f t="shared" si="5"/>
        <v>0</v>
      </c>
      <c r="K178" s="34"/>
      <c r="L178" s="31"/>
    </row>
    <row r="179" spans="1:12" x14ac:dyDescent="0.25">
      <c r="A179" s="31"/>
      <c r="B179" s="31"/>
      <c r="C179" s="3"/>
      <c r="D179" s="3"/>
      <c r="E179" s="3">
        <v>4</v>
      </c>
      <c r="F179" s="33" t="s">
        <v>515</v>
      </c>
      <c r="G179" s="34">
        <v>73560.63</v>
      </c>
      <c r="H179" s="34">
        <v>0</v>
      </c>
      <c r="I179" s="34">
        <v>38119</v>
      </c>
      <c r="J179" s="34">
        <f t="shared" si="5"/>
        <v>35441.630000000005</v>
      </c>
      <c r="K179" s="34"/>
      <c r="L179" s="31"/>
    </row>
    <row r="180" spans="1:12" x14ac:dyDescent="0.25">
      <c r="A180" s="31"/>
      <c r="B180" s="31"/>
      <c r="C180" s="3"/>
      <c r="D180" s="3"/>
      <c r="E180" s="3">
        <v>5</v>
      </c>
      <c r="F180" s="33" t="s">
        <v>516</v>
      </c>
      <c r="G180" s="34">
        <v>14998.99</v>
      </c>
      <c r="H180" s="34">
        <v>0</v>
      </c>
      <c r="I180" s="34">
        <v>0</v>
      </c>
      <c r="J180" s="34">
        <f t="shared" si="5"/>
        <v>14998.99</v>
      </c>
      <c r="K180" s="34"/>
      <c r="L180" s="31"/>
    </row>
    <row r="181" spans="1:12" x14ac:dyDescent="0.25">
      <c r="A181" s="31"/>
      <c r="B181" s="31"/>
      <c r="C181" s="3"/>
      <c r="D181" s="3"/>
      <c r="E181" s="3">
        <v>6</v>
      </c>
      <c r="F181" s="33" t="s">
        <v>517</v>
      </c>
      <c r="G181" s="34">
        <v>4610</v>
      </c>
      <c r="H181" s="34">
        <v>0</v>
      </c>
      <c r="I181" s="34">
        <v>0</v>
      </c>
      <c r="J181" s="34">
        <f t="shared" si="5"/>
        <v>4610</v>
      </c>
      <c r="K181" s="34"/>
      <c r="L181" s="31"/>
    </row>
    <row r="182" spans="1:12" x14ac:dyDescent="0.25">
      <c r="A182" s="31"/>
      <c r="B182" s="31"/>
      <c r="C182" s="3"/>
      <c r="D182" s="3"/>
      <c r="E182" s="3">
        <v>7</v>
      </c>
      <c r="F182" s="33" t="s">
        <v>518</v>
      </c>
      <c r="G182" s="34">
        <v>13500</v>
      </c>
      <c r="H182" s="34">
        <v>0</v>
      </c>
      <c r="I182" s="34">
        <v>0</v>
      </c>
      <c r="J182" s="34">
        <f t="shared" si="5"/>
        <v>13500</v>
      </c>
      <c r="K182" s="34"/>
      <c r="L182" s="31"/>
    </row>
    <row r="183" spans="1:12" x14ac:dyDescent="0.25">
      <c r="A183" s="31"/>
      <c r="B183" s="31"/>
      <c r="C183" s="3"/>
      <c r="D183" s="3"/>
      <c r="E183" s="3">
        <v>8</v>
      </c>
      <c r="F183" s="33" t="s">
        <v>555</v>
      </c>
      <c r="G183" s="34">
        <v>27880.6</v>
      </c>
      <c r="H183" s="34">
        <v>0</v>
      </c>
      <c r="I183" s="34">
        <v>0</v>
      </c>
      <c r="J183" s="34">
        <f t="shared" si="5"/>
        <v>27880.6</v>
      </c>
      <c r="K183" s="34"/>
      <c r="L183" s="31"/>
    </row>
    <row r="184" spans="1:12" x14ac:dyDescent="0.25">
      <c r="A184" s="31"/>
      <c r="B184" s="31"/>
      <c r="C184" s="3"/>
      <c r="D184" s="3"/>
      <c r="E184" s="3">
        <v>9</v>
      </c>
      <c r="F184" s="33" t="s">
        <v>556</v>
      </c>
      <c r="G184" s="34">
        <v>29550</v>
      </c>
      <c r="H184" s="34">
        <v>0</v>
      </c>
      <c r="I184" s="34">
        <v>0</v>
      </c>
      <c r="J184" s="34">
        <f t="shared" si="5"/>
        <v>29550</v>
      </c>
      <c r="K184" s="34"/>
      <c r="L184" s="31"/>
    </row>
    <row r="185" spans="1:12" x14ac:dyDescent="0.25">
      <c r="A185" s="31"/>
      <c r="B185" s="31"/>
      <c r="C185" s="3"/>
      <c r="D185" s="3"/>
      <c r="E185" s="3">
        <v>10</v>
      </c>
      <c r="F185" s="33" t="s">
        <v>557</v>
      </c>
      <c r="G185" s="34">
        <v>4950</v>
      </c>
      <c r="H185" s="34">
        <v>0</v>
      </c>
      <c r="I185" s="34">
        <v>4950</v>
      </c>
      <c r="J185" s="34">
        <f t="shared" si="5"/>
        <v>0</v>
      </c>
      <c r="K185" s="34">
        <f>SUM(J176:J185)</f>
        <v>137012.47</v>
      </c>
      <c r="L185" s="31"/>
    </row>
    <row r="186" spans="1:12" x14ac:dyDescent="0.25">
      <c r="A186" s="31"/>
      <c r="B186" s="31"/>
      <c r="C186" s="3"/>
      <c r="D186" s="3"/>
      <c r="E186" s="3">
        <v>1</v>
      </c>
      <c r="F186" s="33" t="s">
        <v>519</v>
      </c>
      <c r="G186" s="34">
        <v>17049.39</v>
      </c>
      <c r="H186" s="34">
        <v>0</v>
      </c>
      <c r="I186" s="34">
        <v>4435.5</v>
      </c>
      <c r="J186" s="34">
        <f t="shared" si="5"/>
        <v>12613.89</v>
      </c>
      <c r="K186" s="34"/>
      <c r="L186" s="31"/>
    </row>
    <row r="187" spans="1:12" x14ac:dyDescent="0.25">
      <c r="A187" s="31"/>
      <c r="B187" s="31"/>
      <c r="C187" s="3"/>
      <c r="D187" s="3"/>
      <c r="E187" s="3">
        <v>2</v>
      </c>
      <c r="F187" s="33" t="s">
        <v>520</v>
      </c>
      <c r="G187" s="34">
        <v>37049.9</v>
      </c>
      <c r="H187" s="34">
        <v>0</v>
      </c>
      <c r="I187" s="34">
        <v>1859</v>
      </c>
      <c r="J187" s="34">
        <f t="shared" si="5"/>
        <v>35190.9</v>
      </c>
      <c r="K187" s="34"/>
      <c r="L187" s="31"/>
    </row>
    <row r="188" spans="1:12" x14ac:dyDescent="0.25">
      <c r="A188" s="31"/>
      <c r="B188" s="31"/>
      <c r="C188" s="3"/>
      <c r="D188" s="3"/>
      <c r="E188" s="3">
        <v>3</v>
      </c>
      <c r="F188" s="33" t="s">
        <v>521</v>
      </c>
      <c r="G188" s="34">
        <v>24137</v>
      </c>
      <c r="H188" s="34">
        <v>0</v>
      </c>
      <c r="I188" s="34">
        <v>24137</v>
      </c>
      <c r="J188" s="34">
        <f t="shared" si="5"/>
        <v>0</v>
      </c>
      <c r="K188" s="34"/>
      <c r="L188" s="31"/>
    </row>
    <row r="189" spans="1:12" x14ac:dyDescent="0.25">
      <c r="A189" s="31"/>
      <c r="B189" s="31"/>
      <c r="C189" s="3"/>
      <c r="D189" s="3"/>
      <c r="E189" s="3">
        <v>4</v>
      </c>
      <c r="F189" s="33" t="s">
        <v>522</v>
      </c>
      <c r="G189" s="34">
        <v>12548</v>
      </c>
      <c r="H189" s="34">
        <v>0</v>
      </c>
      <c r="I189" s="34">
        <v>0</v>
      </c>
      <c r="J189" s="34">
        <f t="shared" si="5"/>
        <v>12548</v>
      </c>
      <c r="K189" s="34"/>
      <c r="L189" s="31"/>
    </row>
    <row r="190" spans="1:12" x14ac:dyDescent="0.25">
      <c r="A190" s="31"/>
      <c r="B190" s="31"/>
      <c r="C190" s="3"/>
      <c r="D190" s="3"/>
      <c r="E190" s="3">
        <v>5</v>
      </c>
      <c r="F190" s="33" t="s">
        <v>523</v>
      </c>
      <c r="G190" s="34">
        <v>4400</v>
      </c>
      <c r="H190" s="34">
        <v>0</v>
      </c>
      <c r="I190" s="34">
        <v>0</v>
      </c>
      <c r="J190" s="34">
        <f t="shared" si="5"/>
        <v>4400</v>
      </c>
      <c r="K190" s="34"/>
      <c r="L190" s="31"/>
    </row>
    <row r="191" spans="1:12" x14ac:dyDescent="0.25">
      <c r="A191" s="31"/>
      <c r="B191" s="31"/>
      <c r="C191" s="3"/>
      <c r="D191" s="3"/>
      <c r="E191" s="3">
        <v>6</v>
      </c>
      <c r="F191" s="33" t="s">
        <v>524</v>
      </c>
      <c r="G191" s="34">
        <v>1836</v>
      </c>
      <c r="H191" s="34">
        <v>0</v>
      </c>
      <c r="I191" s="34">
        <v>0</v>
      </c>
      <c r="J191" s="34">
        <f t="shared" si="5"/>
        <v>1836</v>
      </c>
      <c r="K191" s="34"/>
      <c r="L191" s="31"/>
    </row>
    <row r="192" spans="1:12" x14ac:dyDescent="0.25">
      <c r="A192" s="31"/>
      <c r="B192" s="31"/>
      <c r="C192" s="3"/>
      <c r="D192" s="3"/>
      <c r="E192" s="3">
        <v>7</v>
      </c>
      <c r="F192" s="33" t="s">
        <v>525</v>
      </c>
      <c r="G192" s="34">
        <v>435</v>
      </c>
      <c r="H192" s="34">
        <v>0</v>
      </c>
      <c r="I192" s="34">
        <v>0</v>
      </c>
      <c r="J192" s="34">
        <f t="shared" si="5"/>
        <v>435</v>
      </c>
      <c r="K192" s="34"/>
      <c r="L192" s="31"/>
    </row>
    <row r="193" spans="1:12" x14ac:dyDescent="0.25">
      <c r="A193" s="31"/>
      <c r="B193" s="31"/>
      <c r="C193" s="3"/>
      <c r="D193" s="3"/>
      <c r="E193" s="3">
        <v>8</v>
      </c>
      <c r="F193" s="33" t="s">
        <v>526</v>
      </c>
      <c r="G193" s="34">
        <v>300</v>
      </c>
      <c r="H193" s="34">
        <v>0</v>
      </c>
      <c r="I193" s="34">
        <v>0</v>
      </c>
      <c r="J193" s="34">
        <f t="shared" si="5"/>
        <v>300</v>
      </c>
      <c r="K193" s="34"/>
      <c r="L193" s="31"/>
    </row>
    <row r="194" spans="1:12" x14ac:dyDescent="0.25">
      <c r="A194" s="31"/>
      <c r="B194" s="31"/>
      <c r="C194" s="3"/>
      <c r="D194" s="3"/>
      <c r="E194" s="3">
        <v>9</v>
      </c>
      <c r="F194" s="33" t="s">
        <v>527</v>
      </c>
      <c r="G194" s="34">
        <v>8625</v>
      </c>
      <c r="H194" s="34">
        <v>0</v>
      </c>
      <c r="I194" s="34">
        <v>0</v>
      </c>
      <c r="J194" s="34">
        <f t="shared" si="5"/>
        <v>8625</v>
      </c>
      <c r="K194" s="34"/>
      <c r="L194" s="31"/>
    </row>
    <row r="195" spans="1:12" x14ac:dyDescent="0.25">
      <c r="A195" s="31"/>
      <c r="B195" s="31"/>
      <c r="C195" s="3"/>
      <c r="D195" s="3"/>
      <c r="E195" s="3">
        <v>10</v>
      </c>
      <c r="F195" s="33" t="s">
        <v>528</v>
      </c>
      <c r="G195" s="34">
        <v>1198</v>
      </c>
      <c r="H195" s="34">
        <v>0</v>
      </c>
      <c r="I195" s="34">
        <v>0</v>
      </c>
      <c r="J195" s="34">
        <f t="shared" si="5"/>
        <v>1198</v>
      </c>
      <c r="K195" s="34"/>
      <c r="L195" s="31"/>
    </row>
    <row r="196" spans="1:12" x14ac:dyDescent="0.25">
      <c r="A196" s="31"/>
      <c r="B196" s="31"/>
      <c r="C196" s="3"/>
      <c r="D196" s="3"/>
      <c r="E196" s="3">
        <v>11</v>
      </c>
      <c r="F196" s="33" t="s">
        <v>529</v>
      </c>
      <c r="G196" s="34">
        <v>189</v>
      </c>
      <c r="H196" s="34">
        <v>0</v>
      </c>
      <c r="I196" s="34">
        <v>0</v>
      </c>
      <c r="J196" s="34">
        <f t="shared" si="5"/>
        <v>189</v>
      </c>
      <c r="K196" s="34"/>
      <c r="L196" s="31"/>
    </row>
    <row r="197" spans="1:12" x14ac:dyDescent="0.25">
      <c r="A197" s="31"/>
      <c r="B197" s="31"/>
      <c r="C197" s="3"/>
      <c r="D197" s="3"/>
      <c r="E197" s="3">
        <v>12</v>
      </c>
      <c r="F197" s="33" t="s">
        <v>530</v>
      </c>
      <c r="G197" s="34">
        <v>315</v>
      </c>
      <c r="H197" s="34">
        <v>0</v>
      </c>
      <c r="I197" s="34">
        <v>0</v>
      </c>
      <c r="J197" s="34">
        <f t="shared" si="5"/>
        <v>315</v>
      </c>
      <c r="K197" s="34"/>
      <c r="L197" s="31"/>
    </row>
    <row r="198" spans="1:12" x14ac:dyDescent="0.25">
      <c r="A198" s="31"/>
      <c r="B198" s="31"/>
      <c r="C198" s="3"/>
      <c r="D198" s="3"/>
      <c r="E198" s="3">
        <v>13</v>
      </c>
      <c r="F198" s="33" t="s">
        <v>531</v>
      </c>
      <c r="G198" s="34">
        <v>2304.06</v>
      </c>
      <c r="H198" s="34">
        <v>0</v>
      </c>
      <c r="I198" s="34">
        <v>699</v>
      </c>
      <c r="J198" s="34">
        <f t="shared" si="5"/>
        <v>1605.06</v>
      </c>
      <c r="K198" s="34"/>
      <c r="L198" s="31"/>
    </row>
    <row r="199" spans="1:12" x14ac:dyDescent="0.25">
      <c r="A199" s="31"/>
      <c r="B199" s="31"/>
      <c r="C199" s="3"/>
      <c r="D199" s="3"/>
      <c r="E199" s="3">
        <v>14</v>
      </c>
      <c r="F199" s="33" t="s">
        <v>532</v>
      </c>
      <c r="G199" s="34">
        <v>12382</v>
      </c>
      <c r="H199" s="34">
        <v>0</v>
      </c>
      <c r="I199" s="34">
        <v>0</v>
      </c>
      <c r="J199" s="34">
        <f t="shared" si="5"/>
        <v>12382</v>
      </c>
      <c r="K199" s="34"/>
      <c r="L199" s="31"/>
    </row>
    <row r="200" spans="1:12" x14ac:dyDescent="0.25">
      <c r="A200" s="31"/>
      <c r="B200" s="31"/>
      <c r="C200" s="3"/>
      <c r="D200" s="3"/>
      <c r="E200" s="3">
        <v>15</v>
      </c>
      <c r="F200" s="33" t="s">
        <v>533</v>
      </c>
      <c r="G200" s="34">
        <v>4680.01</v>
      </c>
      <c r="H200" s="34">
        <v>0</v>
      </c>
      <c r="I200" s="34">
        <v>0</v>
      </c>
      <c r="J200" s="34">
        <f t="shared" si="5"/>
        <v>4680.01</v>
      </c>
      <c r="K200" s="34"/>
      <c r="L200" s="31"/>
    </row>
    <row r="201" spans="1:12" x14ac:dyDescent="0.25">
      <c r="A201" s="31"/>
      <c r="B201" s="31"/>
      <c r="C201" s="3"/>
      <c r="D201" s="3"/>
      <c r="E201" s="3">
        <v>16</v>
      </c>
      <c r="F201" s="33" t="s">
        <v>534</v>
      </c>
      <c r="G201" s="34">
        <v>629</v>
      </c>
      <c r="H201" s="34">
        <v>0</v>
      </c>
      <c r="I201" s="34">
        <v>0</v>
      </c>
      <c r="J201" s="34">
        <f t="shared" si="5"/>
        <v>629</v>
      </c>
      <c r="K201" s="34"/>
      <c r="L201" s="31"/>
    </row>
    <row r="202" spans="1:12" x14ac:dyDescent="0.25">
      <c r="A202" s="31"/>
      <c r="B202" s="31"/>
      <c r="C202" s="3"/>
      <c r="D202" s="3"/>
      <c r="E202" s="3">
        <v>17</v>
      </c>
      <c r="F202" s="33" t="s">
        <v>535</v>
      </c>
      <c r="G202" s="34">
        <v>2334.4</v>
      </c>
      <c r="H202" s="34">
        <v>0</v>
      </c>
      <c r="I202" s="34">
        <v>0</v>
      </c>
      <c r="J202" s="34">
        <f t="shared" si="5"/>
        <v>2334.4</v>
      </c>
      <c r="K202" s="34"/>
      <c r="L202" s="31"/>
    </row>
    <row r="203" spans="1:12" x14ac:dyDescent="0.25">
      <c r="A203" s="31"/>
      <c r="B203" s="31"/>
      <c r="C203" s="3"/>
      <c r="D203" s="3"/>
      <c r="E203" s="3">
        <v>18</v>
      </c>
      <c r="F203" s="33" t="s">
        <v>536</v>
      </c>
      <c r="G203" s="34">
        <v>2900</v>
      </c>
      <c r="H203" s="34">
        <v>0</v>
      </c>
      <c r="I203" s="34">
        <v>0</v>
      </c>
      <c r="J203" s="34">
        <f t="shared" si="5"/>
        <v>2900</v>
      </c>
      <c r="K203" s="34"/>
      <c r="L203" s="31"/>
    </row>
    <row r="204" spans="1:12" x14ac:dyDescent="0.25">
      <c r="A204" s="31"/>
      <c r="B204" s="31"/>
      <c r="C204" s="3"/>
      <c r="D204" s="3"/>
      <c r="E204" s="3">
        <v>19</v>
      </c>
      <c r="F204" s="33" t="s">
        <v>545</v>
      </c>
      <c r="G204" s="34">
        <v>4640</v>
      </c>
      <c r="H204" s="34">
        <v>0</v>
      </c>
      <c r="I204" s="34">
        <v>0</v>
      </c>
      <c r="J204" s="34">
        <f t="shared" si="5"/>
        <v>4640</v>
      </c>
      <c r="K204" s="34"/>
      <c r="L204" s="31"/>
    </row>
    <row r="205" spans="1:12" x14ac:dyDescent="0.25">
      <c r="A205" s="31"/>
      <c r="B205" s="31"/>
      <c r="C205" s="3"/>
      <c r="D205" s="3"/>
      <c r="E205" s="3">
        <v>20</v>
      </c>
      <c r="F205" s="33" t="s">
        <v>546</v>
      </c>
      <c r="G205" s="34">
        <v>0</v>
      </c>
      <c r="H205" s="34">
        <v>0</v>
      </c>
      <c r="I205" s="34">
        <v>0</v>
      </c>
      <c r="J205" s="34">
        <f t="shared" si="5"/>
        <v>0</v>
      </c>
      <c r="K205" s="34"/>
      <c r="L205" s="31"/>
    </row>
    <row r="206" spans="1:12" x14ac:dyDescent="0.25">
      <c r="A206" s="31"/>
      <c r="B206" s="31"/>
      <c r="C206" s="3"/>
      <c r="D206" s="3"/>
      <c r="E206" s="3">
        <v>21</v>
      </c>
      <c r="F206" s="33" t="s">
        <v>547</v>
      </c>
      <c r="G206" s="34">
        <v>9499.99</v>
      </c>
      <c r="H206" s="34">
        <v>0</v>
      </c>
      <c r="I206" s="34">
        <v>0</v>
      </c>
      <c r="J206" s="34">
        <f t="shared" si="5"/>
        <v>9499.99</v>
      </c>
      <c r="K206" s="34"/>
      <c r="L206" s="31"/>
    </row>
    <row r="207" spans="1:12" x14ac:dyDescent="0.25">
      <c r="A207" s="31"/>
      <c r="B207" s="31"/>
      <c r="C207" s="3"/>
      <c r="D207" s="3"/>
      <c r="E207" s="3">
        <v>22</v>
      </c>
      <c r="F207" s="33" t="s">
        <v>548</v>
      </c>
      <c r="G207" s="34">
        <v>0</v>
      </c>
      <c r="H207" s="34">
        <v>0</v>
      </c>
      <c r="I207" s="34">
        <v>0</v>
      </c>
      <c r="J207" s="34">
        <f t="shared" si="5"/>
        <v>0</v>
      </c>
      <c r="K207" s="34"/>
      <c r="L207" s="31"/>
    </row>
    <row r="208" spans="1:12" x14ac:dyDescent="0.25">
      <c r="A208" s="31"/>
      <c r="B208" s="31"/>
      <c r="C208" s="3"/>
      <c r="D208" s="3"/>
      <c r="E208" s="3">
        <v>23</v>
      </c>
      <c r="F208" s="33" t="s">
        <v>549</v>
      </c>
      <c r="G208" s="34">
        <v>2900</v>
      </c>
      <c r="H208" s="34">
        <v>0</v>
      </c>
      <c r="I208" s="34">
        <v>0</v>
      </c>
      <c r="J208" s="34">
        <f t="shared" si="5"/>
        <v>2900</v>
      </c>
      <c r="K208" s="34"/>
      <c r="L208" s="31"/>
    </row>
    <row r="209" spans="1:12" x14ac:dyDescent="0.25">
      <c r="A209" s="32">
        <v>1</v>
      </c>
      <c r="B209" s="32">
        <v>2</v>
      </c>
      <c r="C209" s="3">
        <v>4</v>
      </c>
      <c r="D209" s="3">
        <v>7</v>
      </c>
      <c r="E209" s="3"/>
      <c r="F209" s="3" t="s">
        <v>137</v>
      </c>
      <c r="G209" s="3"/>
      <c r="H209" s="3"/>
      <c r="I209" s="3"/>
      <c r="J209" s="3"/>
      <c r="K209" s="3"/>
      <c r="L209" s="31"/>
    </row>
    <row r="210" spans="1:12" x14ac:dyDescent="0.25">
      <c r="A210" s="32">
        <v>1</v>
      </c>
      <c r="B210" s="32">
        <v>2</v>
      </c>
      <c r="C210" s="3">
        <v>4</v>
      </c>
      <c r="D210" s="3">
        <v>8</v>
      </c>
      <c r="E210" s="3"/>
      <c r="F210" s="3" t="s">
        <v>138</v>
      </c>
      <c r="G210" s="3"/>
      <c r="H210" s="3"/>
      <c r="I210" s="3"/>
      <c r="J210" s="3"/>
      <c r="K210" s="3"/>
      <c r="L210" s="31"/>
    </row>
    <row r="211" spans="1:12" x14ac:dyDescent="0.25">
      <c r="A211" s="32">
        <v>1</v>
      </c>
      <c r="B211" s="32">
        <v>2</v>
      </c>
      <c r="C211" s="3">
        <v>5</v>
      </c>
      <c r="D211" s="3"/>
      <c r="E211" s="3"/>
      <c r="F211" s="3" t="s">
        <v>65</v>
      </c>
      <c r="G211" s="16">
        <f>+G212+G218+G219+G220+G221</f>
        <v>30711.08</v>
      </c>
      <c r="H211" s="16">
        <f>+H212+H218+H219+H220+H221</f>
        <v>0</v>
      </c>
      <c r="I211" s="16">
        <f>+I212+I218+I219+I220+I221</f>
        <v>0</v>
      </c>
      <c r="J211" s="16">
        <f>+J212+J218+J219+J220+J221</f>
        <v>30711.08</v>
      </c>
      <c r="K211" s="16"/>
      <c r="L211" s="31"/>
    </row>
    <row r="212" spans="1:12" x14ac:dyDescent="0.25">
      <c r="A212" s="32">
        <v>1</v>
      </c>
      <c r="B212" s="32">
        <v>2</v>
      </c>
      <c r="C212" s="3">
        <v>5</v>
      </c>
      <c r="D212" s="3">
        <v>1</v>
      </c>
      <c r="E212" s="3"/>
      <c r="F212" s="3" t="s">
        <v>139</v>
      </c>
      <c r="G212" s="40">
        <f>SUM(G213:G217)</f>
        <v>30711.08</v>
      </c>
      <c r="H212" s="40">
        <f>SUM(H213:H217)</f>
        <v>0</v>
      </c>
      <c r="I212" s="40">
        <f>SUM(I213:I217)</f>
        <v>0</v>
      </c>
      <c r="J212" s="40">
        <f>SUM(J213:J217)</f>
        <v>30711.08</v>
      </c>
      <c r="K212" s="40"/>
      <c r="L212" s="31"/>
    </row>
    <row r="213" spans="1:12" x14ac:dyDescent="0.25">
      <c r="A213" s="32"/>
      <c r="B213" s="32"/>
      <c r="C213" s="3"/>
      <c r="D213" s="3"/>
      <c r="E213" s="3">
        <v>1</v>
      </c>
      <c r="F213" s="33" t="s">
        <v>537</v>
      </c>
      <c r="G213" s="34">
        <v>4988</v>
      </c>
      <c r="H213" s="34">
        <v>0</v>
      </c>
      <c r="I213" s="34">
        <v>0</v>
      </c>
      <c r="J213" s="34">
        <f>+G213+H213-I213</f>
        <v>4988</v>
      </c>
      <c r="K213" s="34"/>
      <c r="L213" s="31"/>
    </row>
    <row r="214" spans="1:12" x14ac:dyDescent="0.25">
      <c r="A214" s="32"/>
      <c r="B214" s="32"/>
      <c r="C214" s="3"/>
      <c r="D214" s="3"/>
      <c r="E214" s="3">
        <v>2</v>
      </c>
      <c r="F214" s="33" t="s">
        <v>538</v>
      </c>
      <c r="G214" s="34">
        <v>1199</v>
      </c>
      <c r="H214" s="34">
        <v>0</v>
      </c>
      <c r="I214" s="34">
        <v>0</v>
      </c>
      <c r="J214" s="34">
        <f>+G214+H214-I214</f>
        <v>1199</v>
      </c>
      <c r="K214" s="34"/>
      <c r="L214" s="31"/>
    </row>
    <row r="215" spans="1:12" x14ac:dyDescent="0.25">
      <c r="A215" s="32"/>
      <c r="B215" s="32"/>
      <c r="C215" s="3"/>
      <c r="D215" s="3"/>
      <c r="E215" s="3">
        <v>3</v>
      </c>
      <c r="F215" s="33" t="s">
        <v>539</v>
      </c>
      <c r="G215" s="34">
        <v>1500</v>
      </c>
      <c r="H215" s="34">
        <v>0</v>
      </c>
      <c r="I215" s="34">
        <v>0</v>
      </c>
      <c r="J215" s="34">
        <f>+G215+H215-I215</f>
        <v>1500</v>
      </c>
      <c r="K215" s="34"/>
      <c r="L215" s="31"/>
    </row>
    <row r="216" spans="1:12" x14ac:dyDescent="0.25">
      <c r="A216" s="32"/>
      <c r="B216" s="32"/>
      <c r="C216" s="3"/>
      <c r="D216" s="3"/>
      <c r="E216" s="3">
        <v>4</v>
      </c>
      <c r="F216" s="33" t="s">
        <v>540</v>
      </c>
      <c r="G216" s="34">
        <v>17963</v>
      </c>
      <c r="H216" s="34">
        <v>0</v>
      </c>
      <c r="I216" s="34">
        <v>0</v>
      </c>
      <c r="J216" s="34">
        <f>+G216+H216-I216</f>
        <v>17963</v>
      </c>
      <c r="K216" s="34"/>
      <c r="L216" s="31"/>
    </row>
    <row r="217" spans="1:12" x14ac:dyDescent="0.25">
      <c r="A217" s="32"/>
      <c r="B217" s="32"/>
      <c r="C217" s="3"/>
      <c r="D217" s="3"/>
      <c r="E217" s="3">
        <v>5</v>
      </c>
      <c r="F217" s="33" t="s">
        <v>558</v>
      </c>
      <c r="G217" s="34">
        <v>5061.08</v>
      </c>
      <c r="H217" s="34">
        <v>0</v>
      </c>
      <c r="I217" s="34">
        <v>0</v>
      </c>
      <c r="J217" s="34">
        <f>+G217+H217-I217</f>
        <v>5061.08</v>
      </c>
      <c r="K217" s="34"/>
      <c r="L217" s="31"/>
    </row>
    <row r="218" spans="1:12" hidden="1" x14ac:dyDescent="0.25">
      <c r="A218" s="32">
        <v>1</v>
      </c>
      <c r="B218" s="32">
        <v>2</v>
      </c>
      <c r="C218" s="3">
        <v>5</v>
      </c>
      <c r="D218" s="3">
        <v>2</v>
      </c>
      <c r="E218" s="3"/>
      <c r="F218" s="3" t="s">
        <v>140</v>
      </c>
      <c r="G218" s="3"/>
      <c r="H218" s="3"/>
      <c r="I218" s="3"/>
      <c r="J218" s="3"/>
      <c r="K218" s="3"/>
      <c r="L218" s="31"/>
    </row>
    <row r="219" spans="1:12" hidden="1" x14ac:dyDescent="0.25">
      <c r="A219" s="32">
        <v>1</v>
      </c>
      <c r="B219" s="32">
        <v>2</v>
      </c>
      <c r="C219" s="3">
        <v>5</v>
      </c>
      <c r="D219" s="3">
        <v>3</v>
      </c>
      <c r="E219" s="3"/>
      <c r="F219" s="3" t="s">
        <v>141</v>
      </c>
      <c r="G219" s="3"/>
      <c r="H219" s="3"/>
      <c r="I219" s="3"/>
      <c r="J219" s="3"/>
      <c r="K219" s="3"/>
      <c r="L219" s="31"/>
    </row>
    <row r="220" spans="1:12" hidden="1" x14ac:dyDescent="0.25">
      <c r="A220" s="32">
        <v>1</v>
      </c>
      <c r="B220" s="32">
        <v>2</v>
      </c>
      <c r="C220" s="3">
        <v>5</v>
      </c>
      <c r="D220" s="3">
        <v>4</v>
      </c>
      <c r="E220" s="3"/>
      <c r="F220" s="3" t="s">
        <v>142</v>
      </c>
      <c r="G220" s="3"/>
      <c r="H220" s="3"/>
      <c r="I220" s="3"/>
      <c r="J220" s="9"/>
      <c r="K220" s="9"/>
      <c r="L220" s="31"/>
    </row>
    <row r="221" spans="1:12" hidden="1" x14ac:dyDescent="0.25">
      <c r="A221" s="32">
        <v>1</v>
      </c>
      <c r="B221" s="32">
        <v>2</v>
      </c>
      <c r="C221" s="3">
        <v>5</v>
      </c>
      <c r="D221" s="3">
        <v>9</v>
      </c>
      <c r="E221" s="3"/>
      <c r="F221" s="3" t="s">
        <v>143</v>
      </c>
      <c r="G221" s="3"/>
      <c r="H221" s="3"/>
      <c r="I221" s="3"/>
      <c r="J221" s="9"/>
      <c r="K221" s="9"/>
      <c r="L221" s="31"/>
    </row>
    <row r="222" spans="1:12" ht="24" hidden="1" x14ac:dyDescent="0.25">
      <c r="A222" s="35">
        <v>1</v>
      </c>
      <c r="B222" s="35">
        <v>2</v>
      </c>
      <c r="C222" s="3">
        <v>6</v>
      </c>
      <c r="D222" s="3"/>
      <c r="E222" s="3"/>
      <c r="F222" s="3" t="s">
        <v>66</v>
      </c>
      <c r="G222" s="3"/>
      <c r="H222" s="3"/>
      <c r="I222" s="3"/>
      <c r="J222" s="3"/>
      <c r="K222" s="3"/>
      <c r="L222" s="31"/>
    </row>
    <row r="223" spans="1:12" hidden="1" x14ac:dyDescent="0.25">
      <c r="A223" s="32">
        <v>1</v>
      </c>
      <c r="B223" s="32">
        <v>2</v>
      </c>
      <c r="C223" s="3">
        <v>6</v>
      </c>
      <c r="D223" s="3">
        <v>1</v>
      </c>
      <c r="E223" s="3"/>
      <c r="F223" s="3" t="s">
        <v>144</v>
      </c>
      <c r="G223" s="3"/>
      <c r="H223" s="3"/>
      <c r="I223" s="3"/>
      <c r="J223" s="3"/>
      <c r="K223" s="3"/>
      <c r="L223" s="31"/>
    </row>
    <row r="224" spans="1:12" hidden="1" x14ac:dyDescent="0.25">
      <c r="A224" s="32">
        <v>1</v>
      </c>
      <c r="B224" s="32">
        <v>2</v>
      </c>
      <c r="C224" s="3">
        <v>6</v>
      </c>
      <c r="D224" s="3">
        <v>2</v>
      </c>
      <c r="E224" s="3"/>
      <c r="F224" s="3" t="s">
        <v>145</v>
      </c>
      <c r="G224" s="3"/>
      <c r="H224" s="3"/>
      <c r="I224" s="3"/>
      <c r="J224" s="3"/>
      <c r="K224" s="3"/>
      <c r="L224" s="31"/>
    </row>
    <row r="225" spans="1:12" hidden="1" x14ac:dyDescent="0.25">
      <c r="A225" s="32">
        <v>1</v>
      </c>
      <c r="B225" s="32">
        <v>2</v>
      </c>
      <c r="C225" s="3">
        <v>6</v>
      </c>
      <c r="D225" s="3">
        <v>3</v>
      </c>
      <c r="E225" s="3"/>
      <c r="F225" s="3" t="s">
        <v>146</v>
      </c>
      <c r="G225" s="3"/>
      <c r="H225" s="3"/>
      <c r="I225" s="3"/>
      <c r="J225" s="3"/>
      <c r="K225" s="3"/>
      <c r="L225" s="31"/>
    </row>
    <row r="226" spans="1:12" hidden="1" x14ac:dyDescent="0.25">
      <c r="A226" s="32">
        <v>1</v>
      </c>
      <c r="B226" s="32">
        <v>2</v>
      </c>
      <c r="C226" s="3">
        <v>6</v>
      </c>
      <c r="D226" s="3">
        <v>4</v>
      </c>
      <c r="E226" s="3"/>
      <c r="F226" s="3" t="s">
        <v>147</v>
      </c>
      <c r="G226" s="3"/>
      <c r="H226" s="3"/>
      <c r="I226" s="3"/>
      <c r="J226" s="3"/>
      <c r="K226" s="3"/>
      <c r="L226" s="31"/>
    </row>
    <row r="227" spans="1:12" hidden="1" x14ac:dyDescent="0.25">
      <c r="A227" s="3">
        <v>1</v>
      </c>
      <c r="B227" s="3">
        <v>2</v>
      </c>
      <c r="C227" s="3">
        <v>6</v>
      </c>
      <c r="D227" s="3">
        <v>5</v>
      </c>
      <c r="E227" s="3"/>
      <c r="F227" s="3" t="s">
        <v>148</v>
      </c>
      <c r="G227" s="3"/>
      <c r="H227" s="3"/>
      <c r="I227" s="3"/>
      <c r="J227" s="5"/>
      <c r="K227" s="5"/>
      <c r="L227" s="31"/>
    </row>
    <row r="228" spans="1:12" x14ac:dyDescent="0.25">
      <c r="A228" s="3">
        <v>1</v>
      </c>
      <c r="B228" s="3">
        <v>2</v>
      </c>
      <c r="C228" s="3">
        <v>7</v>
      </c>
      <c r="D228" s="3"/>
      <c r="E228" s="3"/>
      <c r="F228" s="4" t="s">
        <v>67</v>
      </c>
      <c r="G228" s="17">
        <f>SUM(G229:G234)</f>
        <v>15000</v>
      </c>
      <c r="H228" s="17">
        <f>SUM(H229:H234)</f>
        <v>0</v>
      </c>
      <c r="I228" s="17">
        <f>SUM(I229:I234)</f>
        <v>0</v>
      </c>
      <c r="J228" s="17">
        <f>SUM(J229:J234)</f>
        <v>15000</v>
      </c>
      <c r="K228" s="17"/>
      <c r="L228" s="31"/>
    </row>
    <row r="229" spans="1:12" x14ac:dyDescent="0.25">
      <c r="A229" s="3">
        <v>1</v>
      </c>
      <c r="B229" s="3">
        <v>2</v>
      </c>
      <c r="C229" s="3">
        <v>7</v>
      </c>
      <c r="D229" s="3">
        <v>1</v>
      </c>
      <c r="E229" s="3"/>
      <c r="F229" s="3" t="s">
        <v>149</v>
      </c>
      <c r="G229" s="3"/>
      <c r="H229" s="3"/>
      <c r="I229" s="3"/>
      <c r="J229" s="5"/>
      <c r="K229" s="5"/>
      <c r="L229" s="31"/>
    </row>
    <row r="230" spans="1:12" ht="24" hidden="1" x14ac:dyDescent="0.25">
      <c r="A230" s="3">
        <v>1</v>
      </c>
      <c r="B230" s="3">
        <v>2</v>
      </c>
      <c r="C230" s="3">
        <v>7</v>
      </c>
      <c r="D230" s="3">
        <v>2</v>
      </c>
      <c r="E230" s="3"/>
      <c r="F230" s="3" t="s">
        <v>150</v>
      </c>
      <c r="G230" s="3"/>
      <c r="H230" s="3"/>
      <c r="I230" s="3"/>
      <c r="J230" s="5"/>
      <c r="K230" s="5"/>
      <c r="L230" s="31"/>
    </row>
    <row r="231" spans="1:12" hidden="1" x14ac:dyDescent="0.25">
      <c r="A231" s="3">
        <v>1</v>
      </c>
      <c r="B231" s="3">
        <v>2</v>
      </c>
      <c r="C231" s="3">
        <v>7</v>
      </c>
      <c r="D231" s="3">
        <v>3</v>
      </c>
      <c r="E231" s="3"/>
      <c r="F231" s="3" t="s">
        <v>151</v>
      </c>
      <c r="G231" s="3"/>
      <c r="H231" s="3"/>
      <c r="I231" s="3"/>
      <c r="J231" s="5"/>
      <c r="K231" s="5"/>
      <c r="L231" s="31"/>
    </row>
    <row r="232" spans="1:12" hidden="1" x14ac:dyDescent="0.25">
      <c r="A232" s="3">
        <v>1</v>
      </c>
      <c r="B232" s="3">
        <v>2</v>
      </c>
      <c r="C232" s="3">
        <v>7</v>
      </c>
      <c r="D232" s="3">
        <v>4</v>
      </c>
      <c r="E232" s="3"/>
      <c r="F232" s="3" t="s">
        <v>152</v>
      </c>
      <c r="G232" s="3"/>
      <c r="H232" s="3"/>
      <c r="I232" s="3"/>
      <c r="J232" s="5"/>
      <c r="K232" s="5"/>
      <c r="L232" s="31"/>
    </row>
    <row r="233" spans="1:12" ht="24" hidden="1" x14ac:dyDescent="0.25">
      <c r="A233" s="3">
        <v>1</v>
      </c>
      <c r="B233" s="3">
        <v>2</v>
      </c>
      <c r="C233" s="3">
        <v>7</v>
      </c>
      <c r="D233" s="3">
        <v>5</v>
      </c>
      <c r="E233" s="3"/>
      <c r="F233" s="3" t="s">
        <v>153</v>
      </c>
      <c r="G233" s="3"/>
      <c r="H233" s="3"/>
      <c r="I233" s="3"/>
      <c r="J233" s="5"/>
      <c r="K233" s="5"/>
      <c r="L233" s="31"/>
    </row>
    <row r="234" spans="1:12" x14ac:dyDescent="0.25">
      <c r="A234" s="3">
        <v>1</v>
      </c>
      <c r="B234" s="3">
        <v>2</v>
      </c>
      <c r="C234" s="3">
        <v>7</v>
      </c>
      <c r="D234" s="3">
        <v>9</v>
      </c>
      <c r="E234" s="3"/>
      <c r="F234" s="3" t="s">
        <v>154</v>
      </c>
      <c r="G234" s="10">
        <f>+G235</f>
        <v>15000</v>
      </c>
      <c r="H234" s="10">
        <f>+H235</f>
        <v>0</v>
      </c>
      <c r="I234" s="10">
        <f>+I235</f>
        <v>0</v>
      </c>
      <c r="J234" s="10">
        <f>+J235</f>
        <v>15000</v>
      </c>
      <c r="K234" s="10"/>
      <c r="L234" s="31"/>
    </row>
    <row r="235" spans="1:12" x14ac:dyDescent="0.25">
      <c r="A235" s="3"/>
      <c r="B235" s="3"/>
      <c r="C235" s="3"/>
      <c r="D235" s="3"/>
      <c r="E235" s="3"/>
      <c r="F235" s="33" t="s">
        <v>541</v>
      </c>
      <c r="G235" s="36">
        <v>15000</v>
      </c>
      <c r="H235" s="34">
        <v>0</v>
      </c>
      <c r="I235" s="34">
        <v>0</v>
      </c>
      <c r="J235" s="34">
        <f>+G235+H235-I235</f>
        <v>15000</v>
      </c>
      <c r="K235" s="34"/>
      <c r="L235" s="31"/>
    </row>
    <row r="236" spans="1:12" ht="24" hidden="1" x14ac:dyDescent="0.25">
      <c r="A236" s="3">
        <v>1</v>
      </c>
      <c r="B236" s="3">
        <v>2</v>
      </c>
      <c r="C236" s="3">
        <v>8</v>
      </c>
      <c r="D236" s="3"/>
      <c r="E236" s="3"/>
      <c r="F236" s="4" t="s">
        <v>68</v>
      </c>
      <c r="G236" s="4"/>
      <c r="H236" s="4"/>
      <c r="I236" s="4"/>
      <c r="J236" s="5"/>
      <c r="K236" s="5"/>
      <c r="L236" s="31"/>
    </row>
    <row r="237" spans="1:12" ht="24" hidden="1" x14ac:dyDescent="0.25">
      <c r="A237" s="3">
        <v>1</v>
      </c>
      <c r="B237" s="3">
        <v>2</v>
      </c>
      <c r="C237" s="3">
        <v>8</v>
      </c>
      <c r="D237" s="3">
        <v>1</v>
      </c>
      <c r="E237" s="3"/>
      <c r="F237" s="3" t="s">
        <v>155</v>
      </c>
      <c r="G237" s="3"/>
      <c r="H237" s="3"/>
      <c r="I237" s="3"/>
      <c r="J237" s="5"/>
      <c r="K237" s="5"/>
      <c r="L237" s="31"/>
    </row>
    <row r="238" spans="1:12" ht="24" hidden="1" x14ac:dyDescent="0.25">
      <c r="A238" s="3">
        <v>1</v>
      </c>
      <c r="B238" s="3">
        <v>2</v>
      </c>
      <c r="C238" s="3">
        <v>8</v>
      </c>
      <c r="D238" s="3">
        <v>2</v>
      </c>
      <c r="E238" s="3"/>
      <c r="F238" s="3" t="s">
        <v>156</v>
      </c>
      <c r="G238" s="3"/>
      <c r="H238" s="3"/>
      <c r="I238" s="3"/>
      <c r="J238" s="5"/>
      <c r="K238" s="5"/>
      <c r="L238" s="31"/>
    </row>
    <row r="239" spans="1:12" ht="24" hidden="1" x14ac:dyDescent="0.25">
      <c r="A239" s="3">
        <v>1</v>
      </c>
      <c r="B239" s="3">
        <v>2</v>
      </c>
      <c r="C239" s="3">
        <v>8</v>
      </c>
      <c r="D239" s="3">
        <v>3</v>
      </c>
      <c r="E239" s="3"/>
      <c r="F239" s="3" t="s">
        <v>157</v>
      </c>
      <c r="G239" s="3"/>
      <c r="H239" s="3"/>
      <c r="I239" s="3"/>
      <c r="J239" s="5"/>
      <c r="K239" s="5"/>
      <c r="L239" s="31"/>
    </row>
    <row r="240" spans="1:12" ht="24" hidden="1" x14ac:dyDescent="0.25">
      <c r="A240" s="3">
        <v>1</v>
      </c>
      <c r="B240" s="3">
        <v>2</v>
      </c>
      <c r="C240" s="3">
        <v>8</v>
      </c>
      <c r="D240" s="3">
        <v>4</v>
      </c>
      <c r="E240" s="3"/>
      <c r="F240" s="3" t="s">
        <v>158</v>
      </c>
      <c r="G240" s="3"/>
      <c r="H240" s="3"/>
      <c r="I240" s="3"/>
      <c r="J240" s="5"/>
      <c r="K240" s="5"/>
      <c r="L240" s="31"/>
    </row>
    <row r="241" spans="1:12" ht="24" hidden="1" x14ac:dyDescent="0.25">
      <c r="A241" s="3">
        <v>1</v>
      </c>
      <c r="B241" s="3">
        <v>2</v>
      </c>
      <c r="C241" s="3">
        <v>8</v>
      </c>
      <c r="D241" s="3">
        <v>9</v>
      </c>
      <c r="E241" s="3"/>
      <c r="F241" s="3" t="s">
        <v>159</v>
      </c>
      <c r="G241" s="3"/>
      <c r="H241" s="3"/>
      <c r="I241" s="3"/>
      <c r="J241" s="5"/>
      <c r="K241" s="5"/>
      <c r="L241" s="31"/>
    </row>
    <row r="242" spans="1:12" hidden="1" x14ac:dyDescent="0.25">
      <c r="A242" s="3">
        <v>1</v>
      </c>
      <c r="B242" s="3">
        <v>2</v>
      </c>
      <c r="C242" s="3">
        <v>9</v>
      </c>
      <c r="D242" s="3"/>
      <c r="E242" s="3"/>
      <c r="F242" s="4" t="s">
        <v>69</v>
      </c>
      <c r="G242" s="4"/>
      <c r="H242" s="4"/>
      <c r="I242" s="4"/>
      <c r="J242" s="5"/>
      <c r="K242" s="5"/>
      <c r="L242" s="31"/>
    </row>
    <row r="243" spans="1:12" hidden="1" x14ac:dyDescent="0.25">
      <c r="A243" s="3">
        <v>1</v>
      </c>
      <c r="B243" s="3">
        <v>2</v>
      </c>
      <c r="C243" s="3">
        <v>9</v>
      </c>
      <c r="D243" s="3">
        <v>1</v>
      </c>
      <c r="E243" s="3"/>
      <c r="F243" s="3" t="s">
        <v>160</v>
      </c>
      <c r="G243" s="3"/>
      <c r="H243" s="3"/>
      <c r="I243" s="3"/>
      <c r="J243" s="5"/>
      <c r="K243" s="5"/>
      <c r="L243" s="31"/>
    </row>
    <row r="244" spans="1:12" hidden="1" x14ac:dyDescent="0.25">
      <c r="A244" s="3">
        <v>1</v>
      </c>
      <c r="B244" s="3">
        <v>2</v>
      </c>
      <c r="C244" s="3">
        <v>9</v>
      </c>
      <c r="D244" s="3">
        <v>2</v>
      </c>
      <c r="E244" s="3"/>
      <c r="F244" s="3" t="s">
        <v>161</v>
      </c>
      <c r="G244" s="3"/>
      <c r="H244" s="3"/>
      <c r="I244" s="3"/>
      <c r="J244" s="5"/>
      <c r="K244" s="5"/>
      <c r="L244" s="31"/>
    </row>
    <row r="245" spans="1:12" hidden="1" x14ac:dyDescent="0.25">
      <c r="A245" s="3">
        <v>1</v>
      </c>
      <c r="B245" s="3">
        <v>2</v>
      </c>
      <c r="C245" s="3">
        <v>9</v>
      </c>
      <c r="D245" s="3">
        <v>3</v>
      </c>
      <c r="E245" s="3"/>
      <c r="F245" s="3" t="s">
        <v>162</v>
      </c>
      <c r="G245" s="3"/>
      <c r="H245" s="3"/>
      <c r="I245" s="3"/>
      <c r="J245" s="5"/>
      <c r="K245" s="5"/>
      <c r="L245" s="31"/>
    </row>
    <row r="246" spans="1:12" x14ac:dyDescent="0.25">
      <c r="A246" s="12">
        <v>2</v>
      </c>
      <c r="B246" s="12"/>
      <c r="C246" s="12"/>
      <c r="D246" s="12"/>
      <c r="E246" s="12"/>
      <c r="F246" s="12" t="s">
        <v>0</v>
      </c>
      <c r="G246" s="7">
        <f>+G247+G327</f>
        <v>10061260</v>
      </c>
      <c r="H246" s="7">
        <f>+H247+H327</f>
        <v>12696143</v>
      </c>
      <c r="I246" s="7">
        <f>+I247+I327</f>
        <v>8116084</v>
      </c>
      <c r="J246" s="7">
        <f>+J247+J327</f>
        <v>5481201</v>
      </c>
      <c r="K246" s="7"/>
      <c r="L246" s="31"/>
    </row>
    <row r="247" spans="1:12" x14ac:dyDescent="0.25">
      <c r="A247" s="2">
        <v>2</v>
      </c>
      <c r="B247" s="2">
        <v>1</v>
      </c>
      <c r="C247" s="2"/>
      <c r="D247" s="2"/>
      <c r="E247" s="2"/>
      <c r="F247" s="2" t="s">
        <v>163</v>
      </c>
      <c r="G247" s="5">
        <f>+G248+G290+G294+G298+G301+G305+G319+G323</f>
        <v>10061260</v>
      </c>
      <c r="H247" s="5">
        <f>+H248+H290+H294+H298+H301+H305+H319+H323</f>
        <v>12696143</v>
      </c>
      <c r="I247" s="5">
        <f>+I248+I290+I294+I298+I301+I305+I319+I323</f>
        <v>8116084</v>
      </c>
      <c r="J247" s="5">
        <f>+J248+J290+J294+J298+J301+J305+J319+J323</f>
        <v>5481201</v>
      </c>
      <c r="K247" s="5"/>
      <c r="L247" s="31"/>
    </row>
    <row r="248" spans="1:12" x14ac:dyDescent="0.25">
      <c r="A248" s="8">
        <v>2</v>
      </c>
      <c r="B248" s="8">
        <v>1</v>
      </c>
      <c r="C248" s="8">
        <v>1</v>
      </c>
      <c r="D248" s="8"/>
      <c r="E248" s="8"/>
      <c r="F248" s="11" t="s">
        <v>43</v>
      </c>
      <c r="G248" s="7">
        <f>SUM(G249:G257)</f>
        <v>9750398</v>
      </c>
      <c r="H248" s="7">
        <f>SUM(H249:H257)</f>
        <v>12103690</v>
      </c>
      <c r="I248" s="7">
        <f>SUM(I249:I257)</f>
        <v>7670021</v>
      </c>
      <c r="J248" s="7">
        <f>SUM(J249:J257)</f>
        <v>5316729</v>
      </c>
      <c r="K248" s="7"/>
      <c r="L248" s="31"/>
    </row>
    <row r="249" spans="1:12" hidden="1" x14ac:dyDescent="0.25">
      <c r="A249" s="3">
        <v>2</v>
      </c>
      <c r="B249" s="3">
        <v>1</v>
      </c>
      <c r="C249" s="3">
        <v>1</v>
      </c>
      <c r="D249" s="3">
        <v>1</v>
      </c>
      <c r="E249" s="3"/>
      <c r="F249" s="3" t="s">
        <v>164</v>
      </c>
      <c r="G249" s="3"/>
      <c r="H249" s="3"/>
      <c r="I249" s="3"/>
      <c r="J249" s="5"/>
      <c r="K249" s="5"/>
      <c r="L249" s="31"/>
    </row>
    <row r="250" spans="1:12" hidden="1" x14ac:dyDescent="0.25">
      <c r="A250" s="3">
        <v>2</v>
      </c>
      <c r="B250" s="3">
        <v>1</v>
      </c>
      <c r="C250" s="3">
        <v>1</v>
      </c>
      <c r="D250" s="3">
        <v>2</v>
      </c>
      <c r="E250" s="3"/>
      <c r="F250" s="3" t="s">
        <v>165</v>
      </c>
      <c r="G250" s="3"/>
      <c r="H250" s="3"/>
      <c r="I250" s="3"/>
      <c r="J250" s="5"/>
      <c r="K250" s="5"/>
      <c r="L250" s="31"/>
    </row>
    <row r="251" spans="1:12" ht="24" hidden="1" x14ac:dyDescent="0.25">
      <c r="A251" s="3">
        <v>2</v>
      </c>
      <c r="B251" s="3">
        <v>1</v>
      </c>
      <c r="C251" s="3">
        <v>1</v>
      </c>
      <c r="D251" s="3">
        <v>3</v>
      </c>
      <c r="E251" s="3"/>
      <c r="F251" s="3" t="s">
        <v>166</v>
      </c>
      <c r="G251" s="3"/>
      <c r="H251" s="3"/>
      <c r="I251" s="3"/>
      <c r="J251" s="5"/>
      <c r="K251" s="5"/>
      <c r="L251" s="31"/>
    </row>
    <row r="252" spans="1:12" ht="24" hidden="1" x14ac:dyDescent="0.25">
      <c r="A252" s="3">
        <v>2</v>
      </c>
      <c r="B252" s="3">
        <v>1</v>
      </c>
      <c r="C252" s="3">
        <v>1</v>
      </c>
      <c r="D252" s="3">
        <v>4</v>
      </c>
      <c r="E252" s="3"/>
      <c r="F252" s="3" t="s">
        <v>167</v>
      </c>
      <c r="G252" s="3"/>
      <c r="H252" s="3"/>
      <c r="I252" s="3"/>
      <c r="J252" s="5"/>
      <c r="K252" s="5"/>
      <c r="L252" s="31"/>
    </row>
    <row r="253" spans="1:12" hidden="1" x14ac:dyDescent="0.25">
      <c r="A253" s="3">
        <v>2</v>
      </c>
      <c r="B253" s="3">
        <v>1</v>
      </c>
      <c r="C253" s="3">
        <v>1</v>
      </c>
      <c r="D253" s="3">
        <v>5</v>
      </c>
      <c r="E253" s="3"/>
      <c r="F253" s="3" t="s">
        <v>168</v>
      </c>
      <c r="G253" s="3"/>
      <c r="H253" s="3"/>
      <c r="I253" s="3"/>
      <c r="J253" s="5"/>
      <c r="K253" s="5"/>
      <c r="L253" s="31"/>
    </row>
    <row r="254" spans="1:12" ht="24" hidden="1" x14ac:dyDescent="0.25">
      <c r="A254" s="3">
        <v>2</v>
      </c>
      <c r="B254" s="3">
        <v>1</v>
      </c>
      <c r="C254" s="3">
        <v>1</v>
      </c>
      <c r="D254" s="3">
        <v>6</v>
      </c>
      <c r="E254" s="3"/>
      <c r="F254" s="3" t="s">
        <v>169</v>
      </c>
      <c r="G254" s="3"/>
      <c r="H254" s="3"/>
      <c r="I254" s="3"/>
      <c r="J254" s="5"/>
      <c r="K254" s="5"/>
      <c r="L254" s="31"/>
    </row>
    <row r="255" spans="1:12" ht="24" hidden="1" x14ac:dyDescent="0.25">
      <c r="A255" s="3">
        <v>2</v>
      </c>
      <c r="B255" s="3">
        <v>1</v>
      </c>
      <c r="C255" s="3">
        <v>1</v>
      </c>
      <c r="D255" s="3">
        <v>7</v>
      </c>
      <c r="E255" s="3"/>
      <c r="F255" s="3" t="s">
        <v>170</v>
      </c>
      <c r="G255" s="3"/>
      <c r="H255" s="3"/>
      <c r="I255" s="3"/>
      <c r="J255" s="5"/>
      <c r="K255" s="5"/>
      <c r="L255" s="31"/>
    </row>
    <row r="256" spans="1:12" ht="24" hidden="1" x14ac:dyDescent="0.25">
      <c r="A256" s="3">
        <v>2</v>
      </c>
      <c r="B256" s="3">
        <v>1</v>
      </c>
      <c r="C256" s="3">
        <v>1</v>
      </c>
      <c r="D256" s="3">
        <v>8</v>
      </c>
      <c r="E256" s="3"/>
      <c r="F256" s="3" t="s">
        <v>171</v>
      </c>
      <c r="G256" s="3"/>
      <c r="H256" s="3"/>
      <c r="I256" s="3"/>
      <c r="J256" s="5"/>
      <c r="K256" s="5"/>
      <c r="L256" s="31"/>
    </row>
    <row r="257" spans="1:12" x14ac:dyDescent="0.25">
      <c r="A257" s="8">
        <v>2</v>
      </c>
      <c r="B257" s="8">
        <v>1</v>
      </c>
      <c r="C257" s="8">
        <v>1</v>
      </c>
      <c r="D257" s="8">
        <v>9</v>
      </c>
      <c r="E257" s="8"/>
      <c r="F257" s="8" t="s">
        <v>172</v>
      </c>
      <c r="G257" s="7">
        <f>SUM(G258:G289)</f>
        <v>9750398</v>
      </c>
      <c r="H257" s="7">
        <f>SUM(H258:H289)</f>
        <v>12103690</v>
      </c>
      <c r="I257" s="7">
        <f>SUM(I258:I289)</f>
        <v>7670021</v>
      </c>
      <c r="J257" s="7">
        <f>SUM(J258:J289)</f>
        <v>5316729</v>
      </c>
      <c r="K257" s="7">
        <f>SUM(K258:K284)</f>
        <v>0</v>
      </c>
      <c r="L257" s="31"/>
    </row>
    <row r="258" spans="1:12" x14ac:dyDescent="0.25">
      <c r="A258" s="3"/>
      <c r="B258" s="3"/>
      <c r="C258" s="3"/>
      <c r="D258" s="3"/>
      <c r="E258" s="3">
        <v>1</v>
      </c>
      <c r="F258" s="3" t="s">
        <v>587</v>
      </c>
      <c r="G258" s="19">
        <v>19728</v>
      </c>
      <c r="H258" s="16">
        <f>5466+14262</f>
        <v>19728</v>
      </c>
      <c r="I258" s="16">
        <f>0+0+0</f>
        <v>0</v>
      </c>
      <c r="J258" s="5">
        <f>+G258+I258-H258</f>
        <v>0</v>
      </c>
      <c r="K258" s="5"/>
      <c r="L258" s="31"/>
    </row>
    <row r="259" spans="1:12" hidden="1" x14ac:dyDescent="0.25">
      <c r="A259" s="3"/>
      <c r="B259" s="3"/>
      <c r="C259" s="3"/>
      <c r="D259" s="3"/>
      <c r="E259" s="3">
        <v>2</v>
      </c>
      <c r="F259" s="3" t="s">
        <v>589</v>
      </c>
      <c r="G259" s="16">
        <v>0</v>
      </c>
      <c r="H259" s="16"/>
      <c r="I259" s="16"/>
      <c r="J259" s="5">
        <f t="shared" ref="J259:J289" si="6">+G259+I259-H259</f>
        <v>0</v>
      </c>
      <c r="K259" s="5"/>
      <c r="L259" s="31"/>
    </row>
    <row r="260" spans="1:12" hidden="1" x14ac:dyDescent="0.25">
      <c r="A260" s="3"/>
      <c r="B260" s="3"/>
      <c r="C260" s="3"/>
      <c r="D260" s="3"/>
      <c r="E260" s="3">
        <v>3</v>
      </c>
      <c r="F260" s="3" t="s">
        <v>559</v>
      </c>
      <c r="G260" s="16">
        <v>0</v>
      </c>
      <c r="H260" s="16"/>
      <c r="I260" s="16"/>
      <c r="J260" s="5">
        <f t="shared" si="6"/>
        <v>0</v>
      </c>
      <c r="K260" s="5"/>
      <c r="L260" s="31"/>
    </row>
    <row r="261" spans="1:12" x14ac:dyDescent="0.25">
      <c r="A261" s="3"/>
      <c r="B261" s="3"/>
      <c r="C261" s="3"/>
      <c r="D261" s="3"/>
      <c r="E261" s="3">
        <v>4</v>
      </c>
      <c r="F261" s="3" t="s">
        <v>560</v>
      </c>
      <c r="G261" s="16">
        <v>58787</v>
      </c>
      <c r="H261" s="16"/>
      <c r="I261" s="16"/>
      <c r="J261" s="5">
        <f t="shared" si="6"/>
        <v>58787</v>
      </c>
      <c r="K261" s="5"/>
      <c r="L261" s="31"/>
    </row>
    <row r="262" spans="1:12" hidden="1" x14ac:dyDescent="0.25">
      <c r="A262" s="3"/>
      <c r="B262" s="3"/>
      <c r="C262" s="3"/>
      <c r="D262" s="3"/>
      <c r="E262" s="3"/>
      <c r="F262" s="3" t="s">
        <v>453</v>
      </c>
      <c r="G262" s="16">
        <v>0</v>
      </c>
      <c r="H262" s="16"/>
      <c r="I262" s="16"/>
      <c r="J262" s="5">
        <f t="shared" si="6"/>
        <v>0</v>
      </c>
      <c r="K262" s="5"/>
      <c r="L262" s="31"/>
    </row>
    <row r="263" spans="1:12" hidden="1" x14ac:dyDescent="0.25">
      <c r="A263" s="3"/>
      <c r="B263" s="3"/>
      <c r="C263" s="3"/>
      <c r="D263" s="3"/>
      <c r="E263" s="3"/>
      <c r="F263" s="3" t="s">
        <v>708</v>
      </c>
      <c r="G263" s="16">
        <v>0</v>
      </c>
      <c r="H263" s="16"/>
      <c r="I263" s="16"/>
      <c r="J263" s="5">
        <f t="shared" si="6"/>
        <v>0</v>
      </c>
      <c r="K263" s="5"/>
      <c r="L263" s="31"/>
    </row>
    <row r="264" spans="1:12" hidden="1" x14ac:dyDescent="0.25">
      <c r="A264" s="3"/>
      <c r="B264" s="3"/>
      <c r="C264" s="3"/>
      <c r="D264" s="3"/>
      <c r="E264" s="3"/>
      <c r="F264" s="3" t="s">
        <v>704</v>
      </c>
      <c r="G264" s="16">
        <v>0</v>
      </c>
      <c r="H264" s="16"/>
      <c r="I264" s="16"/>
      <c r="J264" s="5">
        <f t="shared" si="6"/>
        <v>0</v>
      </c>
      <c r="K264" s="5"/>
      <c r="L264" s="31"/>
    </row>
    <row r="265" spans="1:12" hidden="1" x14ac:dyDescent="0.25">
      <c r="A265" s="3"/>
      <c r="B265" s="3"/>
      <c r="C265" s="3"/>
      <c r="D265" s="3"/>
      <c r="E265" s="3"/>
      <c r="F265" s="3" t="s">
        <v>706</v>
      </c>
      <c r="G265" s="16">
        <v>0</v>
      </c>
      <c r="H265" s="16"/>
      <c r="I265" s="16"/>
      <c r="J265" s="5">
        <f t="shared" si="6"/>
        <v>0</v>
      </c>
      <c r="K265" s="5"/>
      <c r="L265" s="31"/>
    </row>
    <row r="266" spans="1:12" hidden="1" x14ac:dyDescent="0.25">
      <c r="A266" s="3"/>
      <c r="B266" s="3"/>
      <c r="C266" s="3"/>
      <c r="D266" s="3"/>
      <c r="E266" s="3"/>
      <c r="F266" s="3" t="s">
        <v>705</v>
      </c>
      <c r="G266" s="16">
        <v>0</v>
      </c>
      <c r="H266" s="16"/>
      <c r="I266" s="16"/>
      <c r="J266" s="5">
        <f t="shared" si="6"/>
        <v>0</v>
      </c>
      <c r="K266" s="5"/>
      <c r="L266" s="31"/>
    </row>
    <row r="267" spans="1:12" hidden="1" x14ac:dyDescent="0.25">
      <c r="A267" s="3"/>
      <c r="B267" s="3"/>
      <c r="C267" s="3"/>
      <c r="D267" s="3"/>
      <c r="E267" s="3"/>
      <c r="F267" s="3" t="s">
        <v>701</v>
      </c>
      <c r="G267" s="16">
        <v>0</v>
      </c>
      <c r="H267" s="16"/>
      <c r="I267" s="16"/>
      <c r="J267" s="5">
        <f t="shared" si="6"/>
        <v>0</v>
      </c>
      <c r="K267" s="5"/>
      <c r="L267" s="31"/>
    </row>
    <row r="268" spans="1:12" x14ac:dyDescent="0.25">
      <c r="A268" s="3"/>
      <c r="B268" s="3"/>
      <c r="C268" s="3"/>
      <c r="D268" s="3"/>
      <c r="E268" s="3"/>
      <c r="F268" s="3" t="s">
        <v>810</v>
      </c>
      <c r="G268" s="16">
        <v>1271</v>
      </c>
      <c r="H268" s="16"/>
      <c r="I268" s="16"/>
      <c r="J268" s="5">
        <f t="shared" si="6"/>
        <v>1271</v>
      </c>
      <c r="K268" s="5"/>
      <c r="L268" s="31"/>
    </row>
    <row r="269" spans="1:12" x14ac:dyDescent="0.25">
      <c r="A269" s="3"/>
      <c r="B269" s="3"/>
      <c r="C269" s="3"/>
      <c r="D269" s="3"/>
      <c r="E269" s="3"/>
      <c r="F269" s="3" t="s">
        <v>707</v>
      </c>
      <c r="G269" s="16">
        <v>0</v>
      </c>
      <c r="H269" s="16"/>
      <c r="I269" s="16"/>
      <c r="J269" s="5">
        <f t="shared" si="6"/>
        <v>0</v>
      </c>
      <c r="K269" s="5"/>
      <c r="L269" s="31"/>
    </row>
    <row r="270" spans="1:12" x14ac:dyDescent="0.25">
      <c r="A270" s="3"/>
      <c r="B270" s="3"/>
      <c r="C270" s="3"/>
      <c r="D270" s="3"/>
      <c r="E270" s="3"/>
      <c r="F270" s="3" t="s">
        <v>818</v>
      </c>
      <c r="G270" s="16">
        <v>0</v>
      </c>
      <c r="H270" s="16">
        <v>2</v>
      </c>
      <c r="I270" s="16">
        <v>21</v>
      </c>
      <c r="J270" s="5">
        <f t="shared" si="6"/>
        <v>19</v>
      </c>
      <c r="K270" s="5"/>
      <c r="L270" s="31"/>
    </row>
    <row r="271" spans="1:12" hidden="1" x14ac:dyDescent="0.25">
      <c r="A271" s="3"/>
      <c r="B271" s="3"/>
      <c r="C271" s="3"/>
      <c r="D271" s="3"/>
      <c r="E271" s="3"/>
      <c r="F271" s="3" t="s">
        <v>444</v>
      </c>
      <c r="G271" s="16">
        <v>0</v>
      </c>
      <c r="H271" s="16"/>
      <c r="I271" s="16"/>
      <c r="J271" s="5">
        <f t="shared" si="6"/>
        <v>0</v>
      </c>
      <c r="K271" s="5"/>
      <c r="L271" s="31"/>
    </row>
    <row r="272" spans="1:12" hidden="1" x14ac:dyDescent="0.25">
      <c r="A272" s="3"/>
      <c r="B272" s="3"/>
      <c r="C272" s="3"/>
      <c r="D272" s="3"/>
      <c r="E272" s="3"/>
      <c r="F272" s="3" t="s">
        <v>588</v>
      </c>
      <c r="G272" s="16">
        <v>0</v>
      </c>
      <c r="H272" s="16"/>
      <c r="I272" s="16"/>
      <c r="J272" s="5">
        <f t="shared" si="6"/>
        <v>0</v>
      </c>
      <c r="K272" s="5"/>
      <c r="L272" s="31"/>
    </row>
    <row r="273" spans="1:12" hidden="1" x14ac:dyDescent="0.25">
      <c r="A273" s="3"/>
      <c r="B273" s="3"/>
      <c r="C273" s="3"/>
      <c r="D273" s="3"/>
      <c r="E273" s="3"/>
      <c r="F273" s="3" t="s">
        <v>445</v>
      </c>
      <c r="G273" s="16">
        <v>0</v>
      </c>
      <c r="H273" s="16"/>
      <c r="I273" s="16"/>
      <c r="J273" s="5">
        <f t="shared" si="6"/>
        <v>0</v>
      </c>
      <c r="K273" s="5"/>
      <c r="L273" s="31"/>
    </row>
    <row r="274" spans="1:12" x14ac:dyDescent="0.25">
      <c r="A274" s="3"/>
      <c r="B274" s="3"/>
      <c r="C274" s="3"/>
      <c r="D274" s="3"/>
      <c r="E274" s="3"/>
      <c r="F274" s="3" t="s">
        <v>809</v>
      </c>
      <c r="G274" s="16">
        <v>550193</v>
      </c>
      <c r="H274" s="16">
        <f>1100+1302+25236</f>
        <v>27638</v>
      </c>
      <c r="I274" s="16"/>
      <c r="J274" s="5">
        <f t="shared" si="6"/>
        <v>522555</v>
      </c>
      <c r="K274" s="5"/>
      <c r="L274" s="31"/>
    </row>
    <row r="275" spans="1:12" x14ac:dyDescent="0.25">
      <c r="A275" s="3"/>
      <c r="B275" s="3"/>
      <c r="C275" s="3"/>
      <c r="D275" s="3"/>
      <c r="E275" s="3"/>
      <c r="F275" s="3" t="s">
        <v>446</v>
      </c>
      <c r="G275" s="16">
        <v>1358007</v>
      </c>
      <c r="H275" s="16">
        <f>361868+95327+155463</f>
        <v>612658</v>
      </c>
      <c r="I275" s="16">
        <v>0</v>
      </c>
      <c r="J275" s="5">
        <f t="shared" si="6"/>
        <v>745349</v>
      </c>
      <c r="K275" s="5"/>
      <c r="L275" s="31"/>
    </row>
    <row r="276" spans="1:12" hidden="1" x14ac:dyDescent="0.25">
      <c r="A276" s="3"/>
      <c r="B276" s="3"/>
      <c r="C276" s="3"/>
      <c r="D276" s="3"/>
      <c r="E276" s="3"/>
      <c r="F276" s="3" t="s">
        <v>447</v>
      </c>
      <c r="G276" s="16">
        <v>0</v>
      </c>
      <c r="H276" s="16"/>
      <c r="I276" s="16"/>
      <c r="J276" s="5">
        <f t="shared" si="6"/>
        <v>0</v>
      </c>
      <c r="K276" s="5"/>
      <c r="L276" s="31"/>
    </row>
    <row r="277" spans="1:12" hidden="1" x14ac:dyDescent="0.25">
      <c r="A277" s="3"/>
      <c r="B277" s="3"/>
      <c r="C277" s="3"/>
      <c r="D277" s="3"/>
      <c r="E277" s="3"/>
      <c r="F277" s="3" t="s">
        <v>448</v>
      </c>
      <c r="G277" s="16">
        <v>0</v>
      </c>
      <c r="H277" s="16"/>
      <c r="I277" s="16"/>
      <c r="J277" s="5">
        <f t="shared" si="6"/>
        <v>0</v>
      </c>
      <c r="K277" s="5"/>
      <c r="L277" s="31"/>
    </row>
    <row r="278" spans="1:12" hidden="1" x14ac:dyDescent="0.25">
      <c r="A278" s="3"/>
      <c r="B278" s="3"/>
      <c r="C278" s="3"/>
      <c r="D278" s="3"/>
      <c r="E278" s="3"/>
      <c r="F278" s="3" t="s">
        <v>449</v>
      </c>
      <c r="G278" s="16">
        <v>0</v>
      </c>
      <c r="H278" s="16"/>
      <c r="I278" s="16"/>
      <c r="J278" s="5">
        <f t="shared" si="6"/>
        <v>0</v>
      </c>
      <c r="K278" s="5"/>
      <c r="L278" s="31"/>
    </row>
    <row r="279" spans="1:12" hidden="1" x14ac:dyDescent="0.25">
      <c r="A279" s="3"/>
      <c r="B279" s="3"/>
      <c r="C279" s="3"/>
      <c r="D279" s="3"/>
      <c r="E279" s="3"/>
      <c r="F279" s="3" t="s">
        <v>676</v>
      </c>
      <c r="G279" s="16">
        <v>0</v>
      </c>
      <c r="H279" s="16"/>
      <c r="I279" s="16"/>
      <c r="J279" s="5">
        <f t="shared" si="6"/>
        <v>0</v>
      </c>
      <c r="K279" s="5"/>
      <c r="L279" s="31"/>
    </row>
    <row r="280" spans="1:12" hidden="1" x14ac:dyDescent="0.25">
      <c r="A280" s="3"/>
      <c r="B280" s="3"/>
      <c r="C280" s="3"/>
      <c r="D280" s="3"/>
      <c r="E280" s="3"/>
      <c r="F280" s="3" t="s">
        <v>451</v>
      </c>
      <c r="G280" s="16">
        <v>0</v>
      </c>
      <c r="H280" s="16"/>
      <c r="I280" s="16"/>
      <c r="J280" s="5">
        <f t="shared" si="6"/>
        <v>0</v>
      </c>
      <c r="K280" s="5"/>
      <c r="L280" s="31"/>
    </row>
    <row r="281" spans="1:12" hidden="1" x14ac:dyDescent="0.25">
      <c r="A281" s="3"/>
      <c r="B281" s="3"/>
      <c r="C281" s="3"/>
      <c r="D281" s="3"/>
      <c r="E281" s="3"/>
      <c r="F281" s="3" t="s">
        <v>450</v>
      </c>
      <c r="G281" s="16">
        <v>0</v>
      </c>
      <c r="H281" s="16"/>
      <c r="I281" s="16"/>
      <c r="J281" s="5">
        <f t="shared" si="6"/>
        <v>0</v>
      </c>
      <c r="K281" s="5"/>
      <c r="L281" s="31"/>
    </row>
    <row r="282" spans="1:12" hidden="1" x14ac:dyDescent="0.25">
      <c r="A282" s="3"/>
      <c r="B282" s="3"/>
      <c r="C282" s="3"/>
      <c r="D282" s="3"/>
      <c r="E282" s="3"/>
      <c r="F282" s="3" t="s">
        <v>675</v>
      </c>
      <c r="G282" s="16">
        <v>0</v>
      </c>
      <c r="H282" s="16"/>
      <c r="I282" s="16"/>
      <c r="J282" s="5">
        <f t="shared" si="6"/>
        <v>0</v>
      </c>
      <c r="K282" s="5"/>
      <c r="L282" s="31"/>
    </row>
    <row r="283" spans="1:12" hidden="1" x14ac:dyDescent="0.25">
      <c r="A283" s="3"/>
      <c r="B283" s="3"/>
      <c r="C283" s="3"/>
      <c r="D283" s="3"/>
      <c r="E283" s="3"/>
      <c r="F283" s="3" t="s">
        <v>452</v>
      </c>
      <c r="G283" s="16">
        <v>0</v>
      </c>
      <c r="H283" s="16"/>
      <c r="I283" s="16"/>
      <c r="J283" s="5">
        <f t="shared" si="6"/>
        <v>0</v>
      </c>
      <c r="K283" s="5"/>
      <c r="L283" s="31"/>
    </row>
    <row r="284" spans="1:12" x14ac:dyDescent="0.25">
      <c r="A284" s="3"/>
      <c r="B284" s="3"/>
      <c r="C284" s="3"/>
      <c r="D284" s="3"/>
      <c r="E284" s="3"/>
      <c r="F284" s="3" t="s">
        <v>691</v>
      </c>
      <c r="G284" s="16">
        <v>23</v>
      </c>
      <c r="H284" s="16">
        <v>23</v>
      </c>
      <c r="I284" s="16"/>
      <c r="J284" s="5">
        <f t="shared" si="6"/>
        <v>0</v>
      </c>
      <c r="K284" s="5"/>
      <c r="L284" s="31"/>
    </row>
    <row r="285" spans="1:12" x14ac:dyDescent="0.25">
      <c r="A285" s="3"/>
      <c r="B285" s="3"/>
      <c r="C285" s="3"/>
      <c r="D285" s="3"/>
      <c r="E285" s="3"/>
      <c r="F285" s="3" t="s">
        <v>702</v>
      </c>
      <c r="G285" s="16">
        <v>6669007</v>
      </c>
      <c r="H285" s="16">
        <f>3890400+4126816</f>
        <v>8017216</v>
      </c>
      <c r="I285" s="16">
        <f>0+3654000+0</f>
        <v>3654000</v>
      </c>
      <c r="J285" s="5">
        <f t="shared" si="6"/>
        <v>2305791</v>
      </c>
      <c r="K285" s="5"/>
      <c r="L285" s="31"/>
    </row>
    <row r="286" spans="1:12" x14ac:dyDescent="0.25">
      <c r="A286" s="3"/>
      <c r="B286" s="3"/>
      <c r="C286" s="3"/>
      <c r="D286" s="3"/>
      <c r="E286" s="3"/>
      <c r="F286" s="3" t="s">
        <v>703</v>
      </c>
      <c r="G286" s="16">
        <v>-257</v>
      </c>
      <c r="H286" s="16"/>
      <c r="I286" s="16"/>
      <c r="J286" s="5">
        <f t="shared" si="6"/>
        <v>-257</v>
      </c>
      <c r="K286" s="5"/>
      <c r="L286" s="31"/>
    </row>
    <row r="287" spans="1:12" x14ac:dyDescent="0.25">
      <c r="A287" s="3"/>
      <c r="B287" s="3"/>
      <c r="C287" s="3"/>
      <c r="D287" s="3"/>
      <c r="E287" s="3"/>
      <c r="F287" s="3" t="s">
        <v>811</v>
      </c>
      <c r="G287" s="16">
        <v>99987</v>
      </c>
      <c r="H287" s="16"/>
      <c r="I287" s="16"/>
      <c r="J287" s="5">
        <f t="shared" si="6"/>
        <v>99987</v>
      </c>
      <c r="K287" s="5"/>
      <c r="L287" s="31"/>
    </row>
    <row r="288" spans="1:12" x14ac:dyDescent="0.25">
      <c r="A288" s="3"/>
      <c r="B288" s="3"/>
      <c r="C288" s="3"/>
      <c r="D288" s="3"/>
      <c r="E288" s="3"/>
      <c r="F288" s="3" t="s">
        <v>812</v>
      </c>
      <c r="G288" s="16">
        <v>993652</v>
      </c>
      <c r="H288" s="16">
        <f>465109+677762+342905</f>
        <v>1485776</v>
      </c>
      <c r="I288" s="16">
        <f>620000+180000+231000</f>
        <v>1031000</v>
      </c>
      <c r="J288" s="5">
        <f t="shared" si="6"/>
        <v>538876</v>
      </c>
      <c r="K288" s="5"/>
      <c r="L288" s="31"/>
    </row>
    <row r="289" spans="1:12" x14ac:dyDescent="0.25">
      <c r="A289" s="3"/>
      <c r="B289" s="3"/>
      <c r="C289" s="3"/>
      <c r="D289" s="3"/>
      <c r="E289" s="3"/>
      <c r="F289" s="3" t="s">
        <v>819</v>
      </c>
      <c r="G289" s="16"/>
      <c r="H289" s="16">
        <f>1097513+453883+389253</f>
        <v>1940649</v>
      </c>
      <c r="I289" s="16">
        <f>2985000</f>
        <v>2985000</v>
      </c>
      <c r="J289" s="5">
        <f t="shared" si="6"/>
        <v>1044351</v>
      </c>
      <c r="K289" s="5"/>
      <c r="L289" s="31"/>
    </row>
    <row r="290" spans="1:12" hidden="1" x14ac:dyDescent="0.25">
      <c r="A290" s="14">
        <v>2</v>
      </c>
      <c r="B290" s="14">
        <v>1</v>
      </c>
      <c r="C290" s="14">
        <v>2</v>
      </c>
      <c r="D290" s="14"/>
      <c r="E290" s="14"/>
      <c r="F290" s="18" t="s">
        <v>45</v>
      </c>
      <c r="G290" s="18"/>
      <c r="H290" s="18"/>
      <c r="I290" s="18"/>
      <c r="J290" s="15"/>
      <c r="K290" s="15"/>
      <c r="L290" s="31"/>
    </row>
    <row r="291" spans="1:12" hidden="1" x14ac:dyDescent="0.25">
      <c r="A291" s="3">
        <v>2</v>
      </c>
      <c r="B291" s="3">
        <v>1</v>
      </c>
      <c r="C291" s="3">
        <v>2</v>
      </c>
      <c r="D291" s="3">
        <v>1</v>
      </c>
      <c r="E291" s="3"/>
      <c r="F291" s="3" t="s">
        <v>173</v>
      </c>
      <c r="G291" s="3"/>
      <c r="H291" s="3"/>
      <c r="I291" s="3"/>
      <c r="J291" s="5"/>
      <c r="K291" s="5"/>
      <c r="L291" s="31"/>
    </row>
    <row r="292" spans="1:12" ht="24" hidden="1" x14ac:dyDescent="0.25">
      <c r="A292" s="3">
        <v>2</v>
      </c>
      <c r="B292" s="3">
        <v>1</v>
      </c>
      <c r="C292" s="3">
        <v>2</v>
      </c>
      <c r="D292" s="3">
        <v>2</v>
      </c>
      <c r="E292" s="3"/>
      <c r="F292" s="3" t="s">
        <v>174</v>
      </c>
      <c r="G292" s="3"/>
      <c r="H292" s="3"/>
      <c r="I292" s="3"/>
      <c r="J292" s="5"/>
      <c r="K292" s="5"/>
      <c r="L292" s="31"/>
    </row>
    <row r="293" spans="1:12" hidden="1" x14ac:dyDescent="0.25">
      <c r="A293" s="3">
        <v>2</v>
      </c>
      <c r="B293" s="3">
        <v>1</v>
      </c>
      <c r="C293" s="3">
        <v>2</v>
      </c>
      <c r="D293" s="3">
        <v>9</v>
      </c>
      <c r="E293" s="3"/>
      <c r="F293" s="3" t="s">
        <v>175</v>
      </c>
      <c r="G293" s="3"/>
      <c r="H293" s="3"/>
      <c r="I293" s="3"/>
      <c r="J293" s="5"/>
      <c r="K293" s="5"/>
      <c r="L293" s="31"/>
    </row>
    <row r="294" spans="1:12" ht="24" hidden="1" x14ac:dyDescent="0.25">
      <c r="A294" s="3">
        <v>2</v>
      </c>
      <c r="B294" s="3">
        <v>1</v>
      </c>
      <c r="C294" s="3">
        <v>3</v>
      </c>
      <c r="D294" s="3"/>
      <c r="E294" s="3"/>
      <c r="F294" s="4" t="s">
        <v>47</v>
      </c>
      <c r="G294" s="4"/>
      <c r="H294" s="4"/>
      <c r="I294" s="4"/>
      <c r="J294" s="5"/>
      <c r="K294" s="5"/>
      <c r="L294" s="31"/>
    </row>
    <row r="295" spans="1:12" hidden="1" x14ac:dyDescent="0.25">
      <c r="A295" s="3">
        <v>2</v>
      </c>
      <c r="B295" s="3">
        <v>1</v>
      </c>
      <c r="C295" s="3">
        <v>3</v>
      </c>
      <c r="D295" s="3">
        <v>1</v>
      </c>
      <c r="E295" s="3"/>
      <c r="F295" s="3" t="s">
        <v>176</v>
      </c>
      <c r="G295" s="3"/>
      <c r="H295" s="3"/>
      <c r="I295" s="3"/>
      <c r="J295" s="5"/>
      <c r="K295" s="5"/>
      <c r="L295" s="31"/>
    </row>
    <row r="296" spans="1:12" hidden="1" x14ac:dyDescent="0.25">
      <c r="A296" s="3">
        <v>2</v>
      </c>
      <c r="B296" s="3">
        <v>1</v>
      </c>
      <c r="C296" s="3">
        <v>3</v>
      </c>
      <c r="D296" s="3">
        <v>2</v>
      </c>
      <c r="E296" s="3"/>
      <c r="F296" s="3" t="s">
        <v>177</v>
      </c>
      <c r="G296" s="3"/>
      <c r="H296" s="3"/>
      <c r="I296" s="3"/>
      <c r="J296" s="5"/>
      <c r="K296" s="5"/>
      <c r="L296" s="31"/>
    </row>
    <row r="297" spans="1:12" hidden="1" x14ac:dyDescent="0.25">
      <c r="A297" s="3">
        <v>2</v>
      </c>
      <c r="B297" s="3">
        <v>1</v>
      </c>
      <c r="C297" s="3">
        <v>3</v>
      </c>
      <c r="D297" s="3">
        <v>3</v>
      </c>
      <c r="E297" s="3"/>
      <c r="F297" s="3" t="s">
        <v>178</v>
      </c>
      <c r="G297" s="3"/>
      <c r="H297" s="3"/>
      <c r="I297" s="3"/>
      <c r="J297" s="5"/>
      <c r="K297" s="5"/>
      <c r="L297" s="31"/>
    </row>
    <row r="298" spans="1:12" hidden="1" x14ac:dyDescent="0.25">
      <c r="A298" s="3">
        <v>2</v>
      </c>
      <c r="B298" s="3">
        <v>1</v>
      </c>
      <c r="C298" s="3">
        <v>4</v>
      </c>
      <c r="D298" s="3"/>
      <c r="E298" s="3"/>
      <c r="F298" s="4" t="s">
        <v>48</v>
      </c>
      <c r="G298" s="4"/>
      <c r="H298" s="4"/>
      <c r="I298" s="4"/>
      <c r="J298" s="5"/>
      <c r="K298" s="5"/>
      <c r="L298" s="31"/>
    </row>
    <row r="299" spans="1:12" ht="24" hidden="1" x14ac:dyDescent="0.25">
      <c r="A299" s="3">
        <v>2</v>
      </c>
      <c r="B299" s="3">
        <v>1</v>
      </c>
      <c r="C299" s="3">
        <v>4</v>
      </c>
      <c r="D299" s="3">
        <v>1</v>
      </c>
      <c r="E299" s="3"/>
      <c r="F299" s="3" t="s">
        <v>179</v>
      </c>
      <c r="G299" s="3"/>
      <c r="H299" s="3"/>
      <c r="I299" s="3"/>
      <c r="J299" s="5"/>
      <c r="K299" s="5"/>
      <c r="L299" s="31"/>
    </row>
    <row r="300" spans="1:12" ht="24" hidden="1" x14ac:dyDescent="0.25">
      <c r="A300" s="3">
        <v>2</v>
      </c>
      <c r="B300" s="3">
        <v>1</v>
      </c>
      <c r="C300" s="3">
        <v>4</v>
      </c>
      <c r="D300" s="3">
        <v>2</v>
      </c>
      <c r="E300" s="3"/>
      <c r="F300" s="3" t="s">
        <v>180</v>
      </c>
      <c r="G300" s="3"/>
      <c r="H300" s="3"/>
      <c r="I300" s="3"/>
      <c r="J300" s="5"/>
      <c r="K300" s="5"/>
      <c r="L300" s="31"/>
    </row>
    <row r="301" spans="1:12" hidden="1" x14ac:dyDescent="0.25">
      <c r="A301" s="3">
        <v>2</v>
      </c>
      <c r="B301" s="3">
        <v>1</v>
      </c>
      <c r="C301" s="3">
        <v>5</v>
      </c>
      <c r="D301" s="3"/>
      <c r="E301" s="3"/>
      <c r="F301" s="4" t="s">
        <v>50</v>
      </c>
      <c r="G301" s="4"/>
      <c r="H301" s="4"/>
      <c r="I301" s="4"/>
      <c r="J301" s="5"/>
      <c r="K301" s="5"/>
      <c r="L301" s="31"/>
    </row>
    <row r="302" spans="1:12" hidden="1" x14ac:dyDescent="0.25">
      <c r="A302" s="3">
        <v>2</v>
      </c>
      <c r="B302" s="3">
        <v>1</v>
      </c>
      <c r="C302" s="3">
        <v>5</v>
      </c>
      <c r="D302" s="3">
        <v>1</v>
      </c>
      <c r="E302" s="3"/>
      <c r="F302" s="3" t="s">
        <v>181</v>
      </c>
      <c r="G302" s="3"/>
      <c r="H302" s="3"/>
      <c r="I302" s="3"/>
      <c r="J302" s="5"/>
      <c r="K302" s="5"/>
      <c r="L302" s="31"/>
    </row>
    <row r="303" spans="1:12" hidden="1" x14ac:dyDescent="0.25">
      <c r="A303" s="3">
        <v>2</v>
      </c>
      <c r="B303" s="3">
        <v>1</v>
      </c>
      <c r="C303" s="3">
        <v>5</v>
      </c>
      <c r="D303" s="3">
        <v>2</v>
      </c>
      <c r="E303" s="3"/>
      <c r="F303" s="3" t="s">
        <v>182</v>
      </c>
      <c r="G303" s="3"/>
      <c r="H303" s="3"/>
      <c r="I303" s="3"/>
      <c r="J303" s="5"/>
      <c r="K303" s="5"/>
      <c r="L303" s="31"/>
    </row>
    <row r="304" spans="1:12" hidden="1" x14ac:dyDescent="0.25">
      <c r="A304" s="3">
        <v>2</v>
      </c>
      <c r="B304" s="3">
        <v>1</v>
      </c>
      <c r="C304" s="3">
        <v>5</v>
      </c>
      <c r="D304" s="3">
        <v>9</v>
      </c>
      <c r="E304" s="3"/>
      <c r="F304" s="3" t="s">
        <v>183</v>
      </c>
      <c r="G304" s="3"/>
      <c r="H304" s="3"/>
      <c r="I304" s="3"/>
      <c r="J304" s="5"/>
      <c r="K304" s="5"/>
      <c r="L304" s="31"/>
    </row>
    <row r="305" spans="1:12" ht="24" x14ac:dyDescent="0.25">
      <c r="A305" s="8">
        <v>2</v>
      </c>
      <c r="B305" s="8">
        <v>1</v>
      </c>
      <c r="C305" s="8">
        <v>6</v>
      </c>
      <c r="D305" s="8"/>
      <c r="E305" s="8"/>
      <c r="F305" s="11" t="s">
        <v>52</v>
      </c>
      <c r="G305" s="7">
        <f>G310</f>
        <v>310862</v>
      </c>
      <c r="H305" s="7">
        <f>H310</f>
        <v>592453</v>
      </c>
      <c r="I305" s="7">
        <f>I310</f>
        <v>446063</v>
      </c>
      <c r="J305" s="7">
        <f>J310</f>
        <v>164472</v>
      </c>
      <c r="K305" s="7"/>
      <c r="L305" s="31"/>
    </row>
    <row r="306" spans="1:12" hidden="1" x14ac:dyDescent="0.25">
      <c r="A306" s="3">
        <v>2</v>
      </c>
      <c r="B306" s="3">
        <v>1</v>
      </c>
      <c r="C306" s="3">
        <v>6</v>
      </c>
      <c r="D306" s="3">
        <v>1</v>
      </c>
      <c r="E306" s="3"/>
      <c r="F306" s="3" t="s">
        <v>184</v>
      </c>
      <c r="G306" s="3"/>
      <c r="H306" s="3"/>
      <c r="I306" s="3"/>
      <c r="J306" s="5"/>
      <c r="K306" s="5"/>
      <c r="L306" s="31"/>
    </row>
    <row r="307" spans="1:12" hidden="1" x14ac:dyDescent="0.25">
      <c r="A307" s="3">
        <v>2</v>
      </c>
      <c r="B307" s="3">
        <v>1</v>
      </c>
      <c r="C307" s="3">
        <v>6</v>
      </c>
      <c r="D307" s="3">
        <v>2</v>
      </c>
      <c r="E307" s="3"/>
      <c r="F307" s="3" t="s">
        <v>185</v>
      </c>
      <c r="G307" s="3"/>
      <c r="H307" s="3"/>
      <c r="I307" s="3"/>
      <c r="J307" s="5"/>
      <c r="K307" s="5"/>
      <c r="L307" s="31"/>
    </row>
    <row r="308" spans="1:12" hidden="1" x14ac:dyDescent="0.25">
      <c r="A308" s="3">
        <v>2</v>
      </c>
      <c r="B308" s="3">
        <v>1</v>
      </c>
      <c r="C308" s="3">
        <v>6</v>
      </c>
      <c r="D308" s="3">
        <v>3</v>
      </c>
      <c r="E308" s="3"/>
      <c r="F308" s="3" t="s">
        <v>186</v>
      </c>
      <c r="G308" s="3"/>
      <c r="H308" s="3"/>
      <c r="I308" s="3"/>
      <c r="J308" s="5"/>
      <c r="K308" s="5"/>
      <c r="L308" s="31"/>
    </row>
    <row r="309" spans="1:12" ht="24" hidden="1" x14ac:dyDescent="0.25">
      <c r="A309" s="3">
        <v>2</v>
      </c>
      <c r="B309" s="3">
        <v>1</v>
      </c>
      <c r="C309" s="3">
        <v>6</v>
      </c>
      <c r="D309" s="3">
        <v>4</v>
      </c>
      <c r="E309" s="3"/>
      <c r="F309" s="3" t="s">
        <v>187</v>
      </c>
      <c r="G309" s="3"/>
      <c r="H309" s="3"/>
      <c r="I309" s="3"/>
      <c r="J309" s="5"/>
      <c r="K309" s="5"/>
      <c r="L309" s="31"/>
    </row>
    <row r="310" spans="1:12" ht="24" x14ac:dyDescent="0.25">
      <c r="A310" s="3">
        <v>2</v>
      </c>
      <c r="B310" s="3">
        <v>1</v>
      </c>
      <c r="C310" s="3">
        <v>6</v>
      </c>
      <c r="D310" s="3">
        <v>5</v>
      </c>
      <c r="E310" s="3"/>
      <c r="F310" s="3" t="s">
        <v>188</v>
      </c>
      <c r="G310" s="5">
        <f>SUM(G311:G316)</f>
        <v>310862</v>
      </c>
      <c r="H310" s="5">
        <f>SUM(H311:H316)</f>
        <v>592453</v>
      </c>
      <c r="I310" s="5">
        <f>SUM(I311:I316)</f>
        <v>446063</v>
      </c>
      <c r="J310" s="5">
        <f>SUM(J311:J316)</f>
        <v>164472</v>
      </c>
      <c r="K310" s="5"/>
      <c r="L310" s="31"/>
    </row>
    <row r="311" spans="1:12" x14ac:dyDescent="0.25">
      <c r="A311" s="3"/>
      <c r="B311" s="3"/>
      <c r="C311" s="3"/>
      <c r="D311" s="3"/>
      <c r="E311" s="3"/>
      <c r="F311" s="3" t="s">
        <v>561</v>
      </c>
      <c r="G311" s="16">
        <v>0</v>
      </c>
      <c r="H311" s="16"/>
      <c r="I311" s="16"/>
      <c r="J311" s="5">
        <f t="shared" ref="J311:J316" si="7">+G311+I311-H311</f>
        <v>0</v>
      </c>
      <c r="K311" s="5"/>
      <c r="L311" s="31"/>
    </row>
    <row r="312" spans="1:12" x14ac:dyDescent="0.25">
      <c r="A312" s="3"/>
      <c r="B312" s="3"/>
      <c r="C312" s="3"/>
      <c r="D312" s="3"/>
      <c r="E312" s="3"/>
      <c r="F312" s="3" t="s">
        <v>566</v>
      </c>
      <c r="G312" s="16">
        <v>0</v>
      </c>
      <c r="H312" s="16">
        <f>49156+124791</f>
        <v>173947</v>
      </c>
      <c r="I312" s="16">
        <f>49156+124792+121825</f>
        <v>295773</v>
      </c>
      <c r="J312" s="5">
        <f t="shared" si="7"/>
        <v>121826</v>
      </c>
      <c r="K312" s="5"/>
      <c r="L312" s="31"/>
    </row>
    <row r="313" spans="1:12" x14ac:dyDescent="0.25">
      <c r="A313" s="3"/>
      <c r="B313" s="3"/>
      <c r="C313" s="3"/>
      <c r="D313" s="3"/>
      <c r="E313" s="3"/>
      <c r="F313" s="3" t="s">
        <v>562</v>
      </c>
      <c r="G313" s="16">
        <v>0</v>
      </c>
      <c r="H313" s="16">
        <f>8970+19226</f>
        <v>28196</v>
      </c>
      <c r="I313" s="16">
        <f>11048+19227+0</f>
        <v>30275</v>
      </c>
      <c r="J313" s="5">
        <f t="shared" si="7"/>
        <v>2079</v>
      </c>
      <c r="K313" s="5"/>
      <c r="L313" s="31"/>
    </row>
    <row r="314" spans="1:12" x14ac:dyDescent="0.25">
      <c r="A314" s="3"/>
      <c r="B314" s="3"/>
      <c r="C314" s="3"/>
      <c r="D314" s="3"/>
      <c r="E314" s="3"/>
      <c r="F314" s="3" t="s">
        <v>563</v>
      </c>
      <c r="G314" s="16">
        <v>0</v>
      </c>
      <c r="H314" s="16"/>
      <c r="I314" s="16"/>
      <c r="J314" s="5">
        <f t="shared" si="7"/>
        <v>0</v>
      </c>
      <c r="K314" s="5"/>
      <c r="L314" s="31"/>
    </row>
    <row r="315" spans="1:12" x14ac:dyDescent="0.25">
      <c r="A315" s="3"/>
      <c r="B315" s="3"/>
      <c r="C315" s="3"/>
      <c r="D315" s="3"/>
      <c r="E315" s="3"/>
      <c r="F315" s="3" t="s">
        <v>564</v>
      </c>
      <c r="G315" s="16">
        <v>205499</v>
      </c>
      <c r="H315" s="16">
        <f>172258+76621+1089+2</f>
        <v>249970</v>
      </c>
      <c r="I315" s="16">
        <f>22060+22411+22078</f>
        <v>66549</v>
      </c>
      <c r="J315" s="5">
        <f t="shared" si="7"/>
        <v>22078</v>
      </c>
      <c r="K315" s="5"/>
      <c r="L315" s="31"/>
    </row>
    <row r="316" spans="1:12" x14ac:dyDescent="0.25">
      <c r="A316" s="3"/>
      <c r="B316" s="3"/>
      <c r="C316" s="3"/>
      <c r="D316" s="3"/>
      <c r="E316" s="3"/>
      <c r="F316" s="3" t="s">
        <v>565</v>
      </c>
      <c r="G316" s="16">
        <v>105363</v>
      </c>
      <c r="H316" s="16">
        <f>108338+0+32002</f>
        <v>140340</v>
      </c>
      <c r="I316" s="16">
        <f>16487+18489+18489+1</f>
        <v>53466</v>
      </c>
      <c r="J316" s="5">
        <f t="shared" si="7"/>
        <v>18489</v>
      </c>
      <c r="K316" s="5"/>
      <c r="L316" s="31"/>
    </row>
    <row r="317" spans="1:12" x14ac:dyDescent="0.25">
      <c r="A317" s="3"/>
      <c r="B317" s="3"/>
      <c r="C317" s="3"/>
      <c r="D317" s="3"/>
      <c r="E317" s="3"/>
      <c r="F317" s="3" t="s">
        <v>677</v>
      </c>
      <c r="G317" s="16"/>
      <c r="H317" s="16"/>
      <c r="I317" s="16"/>
      <c r="J317" s="5"/>
      <c r="K317" s="5"/>
      <c r="L317" s="31"/>
    </row>
    <row r="318" spans="1:12" hidden="1" x14ac:dyDescent="0.25">
      <c r="A318" s="3">
        <v>2</v>
      </c>
      <c r="B318" s="3">
        <v>1</v>
      </c>
      <c r="C318" s="3">
        <v>6</v>
      </c>
      <c r="D318" s="3">
        <v>6</v>
      </c>
      <c r="E318" s="3"/>
      <c r="F318" s="3" t="s">
        <v>189</v>
      </c>
      <c r="G318" s="3"/>
      <c r="H318" s="3"/>
      <c r="I318" s="3"/>
      <c r="J318" s="5"/>
      <c r="K318" s="5"/>
      <c r="L318" s="31"/>
    </row>
    <row r="319" spans="1:12" hidden="1" x14ac:dyDescent="0.25">
      <c r="A319" s="3">
        <v>2</v>
      </c>
      <c r="B319" s="3">
        <v>1</v>
      </c>
      <c r="C319" s="3">
        <v>7</v>
      </c>
      <c r="D319" s="3"/>
      <c r="E319" s="3"/>
      <c r="F319" s="4" t="s">
        <v>53</v>
      </c>
      <c r="G319" s="4"/>
      <c r="H319" s="4"/>
      <c r="I319" s="4"/>
      <c r="J319" s="5"/>
      <c r="K319" s="5"/>
      <c r="L319" s="31"/>
    </row>
    <row r="320" spans="1:12" hidden="1" x14ac:dyDescent="0.25">
      <c r="A320" s="3">
        <v>2</v>
      </c>
      <c r="B320" s="3">
        <v>1</v>
      </c>
      <c r="C320" s="3">
        <v>7</v>
      </c>
      <c r="D320" s="3">
        <v>1</v>
      </c>
      <c r="E320" s="3"/>
      <c r="F320" s="3" t="s">
        <v>190</v>
      </c>
      <c r="G320" s="3"/>
      <c r="H320" s="3"/>
      <c r="I320" s="3"/>
      <c r="J320" s="5"/>
      <c r="K320" s="5"/>
      <c r="L320" s="31"/>
    </row>
    <row r="321" spans="1:12" hidden="1" x14ac:dyDescent="0.25">
      <c r="A321" s="3">
        <v>2</v>
      </c>
      <c r="B321" s="3">
        <v>1</v>
      </c>
      <c r="C321" s="3">
        <v>7</v>
      </c>
      <c r="D321" s="3">
        <v>2</v>
      </c>
      <c r="E321" s="3"/>
      <c r="F321" s="3" t="s">
        <v>191</v>
      </c>
      <c r="G321" s="3"/>
      <c r="H321" s="3"/>
      <c r="I321" s="3"/>
      <c r="J321" s="5"/>
      <c r="K321" s="5"/>
      <c r="L321" s="31"/>
    </row>
    <row r="322" spans="1:12" hidden="1" x14ac:dyDescent="0.25">
      <c r="A322" s="3">
        <v>2</v>
      </c>
      <c r="B322" s="3">
        <v>1</v>
      </c>
      <c r="C322" s="3">
        <v>7</v>
      </c>
      <c r="D322" s="3">
        <v>9</v>
      </c>
      <c r="E322" s="3"/>
      <c r="F322" s="3" t="s">
        <v>192</v>
      </c>
      <c r="G322" s="3"/>
      <c r="H322" s="3"/>
      <c r="I322" s="3"/>
      <c r="J322" s="5"/>
      <c r="K322" s="5"/>
      <c r="L322" s="31"/>
    </row>
    <row r="323" spans="1:12" hidden="1" x14ac:dyDescent="0.25">
      <c r="A323" s="3">
        <v>2</v>
      </c>
      <c r="B323" s="3">
        <v>1</v>
      </c>
      <c r="C323" s="3">
        <v>9</v>
      </c>
      <c r="D323" s="3"/>
      <c r="E323" s="3"/>
      <c r="F323" s="4" t="s">
        <v>54</v>
      </c>
      <c r="G323" s="4"/>
      <c r="H323" s="4"/>
      <c r="I323" s="4"/>
      <c r="J323" s="5"/>
      <c r="K323" s="5"/>
      <c r="L323" s="31"/>
    </row>
    <row r="324" spans="1:12" hidden="1" x14ac:dyDescent="0.25">
      <c r="A324" s="3">
        <v>2</v>
      </c>
      <c r="B324" s="3">
        <v>1</v>
      </c>
      <c r="C324" s="3">
        <v>9</v>
      </c>
      <c r="D324" s="3">
        <v>1</v>
      </c>
      <c r="E324" s="3"/>
      <c r="F324" s="3" t="s">
        <v>193</v>
      </c>
      <c r="G324" s="3"/>
      <c r="H324" s="3"/>
      <c r="I324" s="3"/>
      <c r="J324" s="5"/>
      <c r="K324" s="5"/>
      <c r="L324" s="31"/>
    </row>
    <row r="325" spans="1:12" hidden="1" x14ac:dyDescent="0.25">
      <c r="A325" s="3">
        <v>2</v>
      </c>
      <c r="B325" s="3">
        <v>1</v>
      </c>
      <c r="C325" s="3">
        <v>9</v>
      </c>
      <c r="D325" s="3">
        <v>2</v>
      </c>
      <c r="E325" s="3"/>
      <c r="F325" s="3" t="s">
        <v>194</v>
      </c>
      <c r="G325" s="3"/>
      <c r="H325" s="3"/>
      <c r="I325" s="3"/>
      <c r="J325" s="5"/>
      <c r="K325" s="5"/>
      <c r="L325" s="31"/>
    </row>
    <row r="326" spans="1:12" hidden="1" x14ac:dyDescent="0.25">
      <c r="A326" s="3">
        <v>2</v>
      </c>
      <c r="B326" s="3">
        <v>1</v>
      </c>
      <c r="C326" s="3">
        <v>9</v>
      </c>
      <c r="D326" s="3">
        <v>9</v>
      </c>
      <c r="E326" s="3"/>
      <c r="F326" s="3" t="s">
        <v>195</v>
      </c>
      <c r="G326" s="3"/>
      <c r="H326" s="3"/>
      <c r="I326" s="3"/>
      <c r="J326" s="5"/>
      <c r="K326" s="5"/>
      <c r="L326" s="31"/>
    </row>
    <row r="327" spans="1:12" hidden="1" x14ac:dyDescent="0.25">
      <c r="A327" s="1">
        <v>2</v>
      </c>
      <c r="B327" s="1">
        <v>2</v>
      </c>
      <c r="C327" s="1"/>
      <c r="D327" s="1"/>
      <c r="E327" s="1"/>
      <c r="F327" s="2" t="s">
        <v>196</v>
      </c>
      <c r="G327" s="2"/>
      <c r="H327" s="2"/>
      <c r="I327" s="2"/>
      <c r="J327" s="5"/>
      <c r="K327" s="5"/>
      <c r="L327" s="31"/>
    </row>
    <row r="328" spans="1:12" hidden="1" x14ac:dyDescent="0.25">
      <c r="A328" s="3">
        <v>2</v>
      </c>
      <c r="B328" s="3">
        <v>2</v>
      </c>
      <c r="C328" s="3">
        <v>1</v>
      </c>
      <c r="D328" s="3"/>
      <c r="E328" s="3"/>
      <c r="F328" s="4" t="s">
        <v>58</v>
      </c>
      <c r="G328" s="4"/>
      <c r="H328" s="4"/>
      <c r="I328" s="4"/>
      <c r="J328" s="5"/>
      <c r="K328" s="5"/>
      <c r="L328" s="31"/>
    </row>
    <row r="329" spans="1:12" hidden="1" x14ac:dyDescent="0.25">
      <c r="A329" s="3">
        <v>2</v>
      </c>
      <c r="B329" s="3">
        <v>2</v>
      </c>
      <c r="C329" s="3">
        <v>1</v>
      </c>
      <c r="D329" s="3">
        <v>1</v>
      </c>
      <c r="E329" s="3"/>
      <c r="F329" s="3" t="s">
        <v>197</v>
      </c>
      <c r="G329" s="3"/>
      <c r="H329" s="3"/>
      <c r="I329" s="3"/>
      <c r="J329" s="5"/>
      <c r="K329" s="5"/>
      <c r="L329" s="31"/>
    </row>
    <row r="330" spans="1:12" ht="24" hidden="1" x14ac:dyDescent="0.25">
      <c r="A330" s="3">
        <v>2</v>
      </c>
      <c r="B330" s="3">
        <v>2</v>
      </c>
      <c r="C330" s="3">
        <v>1</v>
      </c>
      <c r="D330" s="3">
        <v>2</v>
      </c>
      <c r="E330" s="3"/>
      <c r="F330" s="3" t="s">
        <v>198</v>
      </c>
      <c r="G330" s="3"/>
      <c r="H330" s="3"/>
      <c r="I330" s="3"/>
      <c r="J330" s="5"/>
      <c r="K330" s="5"/>
      <c r="L330" s="31"/>
    </row>
    <row r="331" spans="1:12" hidden="1" x14ac:dyDescent="0.25">
      <c r="A331" s="3">
        <v>2</v>
      </c>
      <c r="B331" s="3">
        <v>2</v>
      </c>
      <c r="C331" s="3">
        <v>2</v>
      </c>
      <c r="D331" s="3"/>
      <c r="E331" s="3"/>
      <c r="F331" s="4" t="s">
        <v>60</v>
      </c>
      <c r="G331" s="4"/>
      <c r="H331" s="4"/>
      <c r="I331" s="4"/>
      <c r="J331" s="5"/>
      <c r="K331" s="5"/>
      <c r="L331" s="31"/>
    </row>
    <row r="332" spans="1:12" hidden="1" x14ac:dyDescent="0.25">
      <c r="A332" s="3">
        <v>2</v>
      </c>
      <c r="B332" s="3">
        <v>2</v>
      </c>
      <c r="C332" s="3">
        <v>2</v>
      </c>
      <c r="D332" s="3">
        <v>1</v>
      </c>
      <c r="E332" s="3"/>
      <c r="F332" s="3" t="s">
        <v>199</v>
      </c>
      <c r="G332" s="3"/>
      <c r="H332" s="3"/>
      <c r="I332" s="3"/>
      <c r="J332" s="5"/>
      <c r="K332" s="5"/>
      <c r="L332" s="31"/>
    </row>
    <row r="333" spans="1:12" ht="24" hidden="1" x14ac:dyDescent="0.25">
      <c r="A333" s="3">
        <v>2</v>
      </c>
      <c r="B333" s="3">
        <v>2</v>
      </c>
      <c r="C333" s="3">
        <v>2</v>
      </c>
      <c r="D333" s="3">
        <v>2</v>
      </c>
      <c r="E333" s="3"/>
      <c r="F333" s="3" t="s">
        <v>200</v>
      </c>
      <c r="G333" s="3"/>
      <c r="H333" s="3"/>
      <c r="I333" s="3"/>
      <c r="J333" s="5"/>
      <c r="K333" s="5"/>
      <c r="L333" s="31"/>
    </row>
    <row r="334" spans="1:12" hidden="1" x14ac:dyDescent="0.25">
      <c r="A334" s="3">
        <v>2</v>
      </c>
      <c r="B334" s="3">
        <v>2</v>
      </c>
      <c r="C334" s="3">
        <v>2</v>
      </c>
      <c r="D334" s="3">
        <v>9</v>
      </c>
      <c r="E334" s="3"/>
      <c r="F334" s="3" t="s">
        <v>201</v>
      </c>
      <c r="G334" s="3"/>
      <c r="H334" s="3"/>
      <c r="I334" s="3"/>
      <c r="J334" s="5"/>
      <c r="K334" s="5"/>
      <c r="L334" s="31"/>
    </row>
    <row r="335" spans="1:12" hidden="1" x14ac:dyDescent="0.25">
      <c r="A335" s="3">
        <v>2</v>
      </c>
      <c r="B335" s="3">
        <v>2</v>
      </c>
      <c r="C335" s="3">
        <v>3</v>
      </c>
      <c r="D335" s="3"/>
      <c r="E335" s="3"/>
      <c r="F335" s="4" t="s">
        <v>62</v>
      </c>
      <c r="G335" s="4"/>
      <c r="H335" s="4"/>
      <c r="I335" s="4"/>
      <c r="J335" s="5"/>
      <c r="K335" s="5"/>
      <c r="L335" s="31"/>
    </row>
    <row r="336" spans="1:12" ht="24" hidden="1" x14ac:dyDescent="0.25">
      <c r="A336" s="3">
        <v>2</v>
      </c>
      <c r="B336" s="3">
        <v>2</v>
      </c>
      <c r="C336" s="3">
        <v>3</v>
      </c>
      <c r="D336" s="3">
        <v>1</v>
      </c>
      <c r="E336" s="3"/>
      <c r="F336" s="3" t="s">
        <v>202</v>
      </c>
      <c r="G336" s="3"/>
      <c r="H336" s="3"/>
      <c r="I336" s="3"/>
      <c r="J336" s="5"/>
      <c r="K336" s="5"/>
      <c r="L336" s="31"/>
    </row>
    <row r="337" spans="1:12" ht="24" hidden="1" x14ac:dyDescent="0.25">
      <c r="A337" s="3">
        <v>2</v>
      </c>
      <c r="B337" s="3">
        <v>2</v>
      </c>
      <c r="C337" s="3">
        <v>3</v>
      </c>
      <c r="D337" s="3">
        <v>2</v>
      </c>
      <c r="E337" s="3"/>
      <c r="F337" s="3" t="s">
        <v>203</v>
      </c>
      <c r="G337" s="3"/>
      <c r="H337" s="3"/>
      <c r="I337" s="3"/>
      <c r="J337" s="5"/>
      <c r="K337" s="5"/>
      <c r="L337" s="31"/>
    </row>
    <row r="338" spans="1:12" ht="24" hidden="1" x14ac:dyDescent="0.25">
      <c r="A338" s="3">
        <v>2</v>
      </c>
      <c r="B338" s="3">
        <v>2</v>
      </c>
      <c r="C338" s="3">
        <v>3</v>
      </c>
      <c r="D338" s="3">
        <v>3</v>
      </c>
      <c r="E338" s="3"/>
      <c r="F338" s="3" t="s">
        <v>204</v>
      </c>
      <c r="G338" s="3"/>
      <c r="H338" s="3"/>
      <c r="I338" s="3"/>
      <c r="J338" s="5"/>
      <c r="K338" s="5"/>
      <c r="L338" s="31"/>
    </row>
    <row r="339" spans="1:12" ht="24" hidden="1" x14ac:dyDescent="0.25">
      <c r="A339" s="3">
        <v>2</v>
      </c>
      <c r="B339" s="3">
        <v>2</v>
      </c>
      <c r="C339" s="3">
        <v>3</v>
      </c>
      <c r="D339" s="3">
        <v>4</v>
      </c>
      <c r="E339" s="3"/>
      <c r="F339" s="3" t="s">
        <v>205</v>
      </c>
      <c r="G339" s="3"/>
      <c r="H339" s="3"/>
      <c r="I339" s="3"/>
      <c r="J339" s="5"/>
      <c r="K339" s="5"/>
      <c r="L339" s="31"/>
    </row>
    <row r="340" spans="1:12" hidden="1" x14ac:dyDescent="0.25">
      <c r="A340" s="3">
        <v>2</v>
      </c>
      <c r="B340" s="3">
        <v>2</v>
      </c>
      <c r="C340" s="3">
        <v>3</v>
      </c>
      <c r="D340" s="3">
        <v>5</v>
      </c>
      <c r="E340" s="3"/>
      <c r="F340" s="3" t="s">
        <v>206</v>
      </c>
      <c r="G340" s="3"/>
      <c r="H340" s="3"/>
      <c r="I340" s="3"/>
      <c r="J340" s="5"/>
      <c r="K340" s="5"/>
      <c r="L340" s="31"/>
    </row>
    <row r="341" spans="1:12" hidden="1" x14ac:dyDescent="0.25">
      <c r="A341" s="3">
        <v>2</v>
      </c>
      <c r="B341" s="3">
        <v>2</v>
      </c>
      <c r="C341" s="3">
        <v>4</v>
      </c>
      <c r="D341" s="3"/>
      <c r="E341" s="3"/>
      <c r="F341" s="4" t="s">
        <v>64</v>
      </c>
      <c r="G341" s="4"/>
      <c r="H341" s="4"/>
      <c r="I341" s="4"/>
      <c r="J341" s="5"/>
      <c r="K341" s="5"/>
      <c r="L341" s="31"/>
    </row>
    <row r="342" spans="1:12" hidden="1" x14ac:dyDescent="0.25">
      <c r="A342" s="3">
        <v>2</v>
      </c>
      <c r="B342" s="3">
        <v>2</v>
      </c>
      <c r="C342" s="3">
        <v>4</v>
      </c>
      <c r="D342" s="3">
        <v>1</v>
      </c>
      <c r="E342" s="3"/>
      <c r="F342" s="3" t="s">
        <v>207</v>
      </c>
      <c r="G342" s="3"/>
      <c r="H342" s="3"/>
      <c r="I342" s="3"/>
      <c r="J342" s="5"/>
      <c r="K342" s="5"/>
      <c r="L342" s="31"/>
    </row>
    <row r="343" spans="1:12" hidden="1" x14ac:dyDescent="0.25">
      <c r="A343" s="3">
        <v>2</v>
      </c>
      <c r="B343" s="3">
        <v>2</v>
      </c>
      <c r="C343" s="3">
        <v>4</v>
      </c>
      <c r="D343" s="3">
        <v>2</v>
      </c>
      <c r="E343" s="3"/>
      <c r="F343" s="3" t="s">
        <v>208</v>
      </c>
      <c r="G343" s="3"/>
      <c r="H343" s="3"/>
      <c r="I343" s="3"/>
      <c r="J343" s="5"/>
      <c r="K343" s="5"/>
      <c r="L343" s="31"/>
    </row>
    <row r="344" spans="1:12" hidden="1" x14ac:dyDescent="0.25">
      <c r="A344" s="3">
        <v>2</v>
      </c>
      <c r="B344" s="3">
        <v>2</v>
      </c>
      <c r="C344" s="3">
        <v>4</v>
      </c>
      <c r="D344" s="3">
        <v>9</v>
      </c>
      <c r="E344" s="3"/>
      <c r="F344" s="3" t="s">
        <v>209</v>
      </c>
      <c r="G344" s="3"/>
      <c r="H344" s="3"/>
      <c r="I344" s="3"/>
      <c r="J344" s="5"/>
      <c r="K344" s="5"/>
      <c r="L344" s="31"/>
    </row>
    <row r="345" spans="1:12" ht="24" hidden="1" x14ac:dyDescent="0.25">
      <c r="A345" s="3">
        <v>2</v>
      </c>
      <c r="B345" s="3">
        <v>2</v>
      </c>
      <c r="C345" s="3">
        <v>5</v>
      </c>
      <c r="D345" s="3"/>
      <c r="E345" s="3"/>
      <c r="F345" s="4" t="s">
        <v>210</v>
      </c>
      <c r="G345" s="4"/>
      <c r="H345" s="4"/>
      <c r="I345" s="4"/>
      <c r="J345" s="5"/>
      <c r="K345" s="5"/>
      <c r="L345" s="31"/>
    </row>
    <row r="346" spans="1:12" hidden="1" x14ac:dyDescent="0.25">
      <c r="A346" s="3">
        <v>2</v>
      </c>
      <c r="B346" s="3">
        <v>2</v>
      </c>
      <c r="C346" s="3">
        <v>5</v>
      </c>
      <c r="D346" s="3">
        <v>1</v>
      </c>
      <c r="E346" s="3"/>
      <c r="F346" s="3" t="s">
        <v>211</v>
      </c>
      <c r="G346" s="3"/>
      <c r="H346" s="3"/>
      <c r="I346" s="3"/>
      <c r="J346" s="5"/>
      <c r="K346" s="5"/>
      <c r="L346" s="31"/>
    </row>
    <row r="347" spans="1:12" hidden="1" x14ac:dyDescent="0.25">
      <c r="A347" s="3">
        <v>2</v>
      </c>
      <c r="B347" s="3">
        <v>2</v>
      </c>
      <c r="C347" s="3">
        <v>5</v>
      </c>
      <c r="D347" s="3">
        <v>2</v>
      </c>
      <c r="E347" s="3"/>
      <c r="F347" s="3" t="s">
        <v>212</v>
      </c>
      <c r="G347" s="3"/>
      <c r="H347" s="3"/>
      <c r="I347" s="3"/>
      <c r="J347" s="5"/>
      <c r="K347" s="5"/>
      <c r="L347" s="31"/>
    </row>
    <row r="348" spans="1:12" hidden="1" x14ac:dyDescent="0.25">
      <c r="A348" s="3">
        <v>2</v>
      </c>
      <c r="B348" s="3">
        <v>2</v>
      </c>
      <c r="C348" s="3">
        <v>5</v>
      </c>
      <c r="D348" s="3">
        <v>3</v>
      </c>
      <c r="E348" s="3"/>
      <c r="F348" s="3" t="s">
        <v>213</v>
      </c>
      <c r="G348" s="3"/>
      <c r="H348" s="3"/>
      <c r="I348" s="3"/>
      <c r="J348" s="5"/>
      <c r="K348" s="5"/>
      <c r="L348" s="31"/>
    </row>
    <row r="349" spans="1:12" ht="24" hidden="1" x14ac:dyDescent="0.25">
      <c r="A349" s="3">
        <v>2</v>
      </c>
      <c r="B349" s="3">
        <v>2</v>
      </c>
      <c r="C349" s="3">
        <v>5</v>
      </c>
      <c r="D349" s="3">
        <v>4</v>
      </c>
      <c r="E349" s="3"/>
      <c r="F349" s="3" t="s">
        <v>214</v>
      </c>
      <c r="G349" s="3"/>
      <c r="H349" s="3"/>
      <c r="I349" s="3"/>
      <c r="J349" s="5"/>
      <c r="K349" s="5"/>
      <c r="L349" s="31"/>
    </row>
    <row r="350" spans="1:12" ht="24" hidden="1" x14ac:dyDescent="0.25">
      <c r="A350" s="3">
        <v>2</v>
      </c>
      <c r="B350" s="3">
        <v>2</v>
      </c>
      <c r="C350" s="3">
        <v>5</v>
      </c>
      <c r="D350" s="3">
        <v>5</v>
      </c>
      <c r="E350" s="3"/>
      <c r="F350" s="3" t="s">
        <v>215</v>
      </c>
      <c r="G350" s="3"/>
      <c r="H350" s="3"/>
      <c r="I350" s="3"/>
      <c r="J350" s="5"/>
      <c r="K350" s="5"/>
      <c r="L350" s="31"/>
    </row>
    <row r="351" spans="1:12" hidden="1" x14ac:dyDescent="0.25">
      <c r="A351" s="3">
        <v>2</v>
      </c>
      <c r="B351" s="3">
        <v>2</v>
      </c>
      <c r="C351" s="3">
        <v>5</v>
      </c>
      <c r="D351" s="3">
        <v>6</v>
      </c>
      <c r="E351" s="3"/>
      <c r="F351" s="3" t="s">
        <v>216</v>
      </c>
      <c r="G351" s="3"/>
      <c r="H351" s="3"/>
      <c r="I351" s="3"/>
      <c r="J351" s="5"/>
      <c r="K351" s="5"/>
      <c r="L351" s="31"/>
    </row>
    <row r="352" spans="1:12" hidden="1" x14ac:dyDescent="0.25">
      <c r="A352" s="3">
        <v>2</v>
      </c>
      <c r="B352" s="3">
        <v>2</v>
      </c>
      <c r="C352" s="3">
        <v>6</v>
      </c>
      <c r="D352" s="3"/>
      <c r="E352" s="3"/>
      <c r="F352" s="4" t="s">
        <v>217</v>
      </c>
      <c r="G352" s="4"/>
      <c r="H352" s="4"/>
      <c r="I352" s="4"/>
      <c r="J352" s="5"/>
      <c r="K352" s="5"/>
      <c r="L352" s="31"/>
    </row>
    <row r="353" spans="1:12" hidden="1" x14ac:dyDescent="0.25">
      <c r="A353" s="3">
        <v>2</v>
      </c>
      <c r="B353" s="3">
        <v>2</v>
      </c>
      <c r="C353" s="3">
        <v>6</v>
      </c>
      <c r="D353" s="3">
        <v>1</v>
      </c>
      <c r="E353" s="3"/>
      <c r="F353" s="3" t="s">
        <v>218</v>
      </c>
      <c r="G353" s="3"/>
      <c r="H353" s="3"/>
      <c r="I353" s="3"/>
      <c r="J353" s="5"/>
      <c r="K353" s="5"/>
      <c r="L353" s="31"/>
    </row>
    <row r="354" spans="1:12" hidden="1" x14ac:dyDescent="0.25">
      <c r="A354" s="3">
        <v>2</v>
      </c>
      <c r="B354" s="3">
        <v>2</v>
      </c>
      <c r="C354" s="3">
        <v>6</v>
      </c>
      <c r="D354" s="3">
        <v>2</v>
      </c>
      <c r="E354" s="3"/>
      <c r="F354" s="3" t="s">
        <v>219</v>
      </c>
      <c r="G354" s="3"/>
      <c r="H354" s="3"/>
      <c r="I354" s="3"/>
      <c r="J354" s="5"/>
      <c r="K354" s="5"/>
      <c r="L354" s="31"/>
    </row>
    <row r="355" spans="1:12" hidden="1" x14ac:dyDescent="0.25">
      <c r="A355" s="3">
        <v>2</v>
      </c>
      <c r="B355" s="3">
        <v>2</v>
      </c>
      <c r="C355" s="3">
        <v>6</v>
      </c>
      <c r="D355" s="3">
        <v>3</v>
      </c>
      <c r="E355" s="3"/>
      <c r="F355" s="3" t="s">
        <v>220</v>
      </c>
      <c r="G355" s="3"/>
      <c r="H355" s="3"/>
      <c r="I355" s="3"/>
      <c r="J355" s="5"/>
      <c r="K355" s="5"/>
      <c r="L355" s="31"/>
    </row>
    <row r="356" spans="1:12" hidden="1" x14ac:dyDescent="0.25">
      <c r="A356" s="3">
        <v>2</v>
      </c>
      <c r="B356" s="3">
        <v>2</v>
      </c>
      <c r="C356" s="3">
        <v>6</v>
      </c>
      <c r="D356" s="3">
        <v>9</v>
      </c>
      <c r="E356" s="3"/>
      <c r="F356" s="3" t="s">
        <v>221</v>
      </c>
      <c r="G356" s="3"/>
      <c r="H356" s="3"/>
      <c r="I356" s="3"/>
      <c r="J356" s="5"/>
      <c r="K356" s="5"/>
      <c r="L356" s="31"/>
    </row>
    <row r="357" spans="1:12" x14ac:dyDescent="0.25">
      <c r="A357" s="1">
        <v>3</v>
      </c>
      <c r="B357" s="1"/>
      <c r="C357" s="1"/>
      <c r="D357" s="1"/>
      <c r="E357" s="1"/>
      <c r="F357" s="1" t="s">
        <v>222</v>
      </c>
      <c r="G357" s="24">
        <f>+G358+G362+G392</f>
        <v>3095633.82</v>
      </c>
      <c r="H357" s="24">
        <f>+H358+H362+H392</f>
        <v>0</v>
      </c>
      <c r="I357" s="24">
        <f>+I358+I362+I392</f>
        <v>0</v>
      </c>
      <c r="J357" s="24">
        <f>+J358+J362+J392</f>
        <v>3095633.82</v>
      </c>
      <c r="K357" s="24"/>
      <c r="L357" s="31"/>
    </row>
    <row r="358" spans="1:12" x14ac:dyDescent="0.25">
      <c r="A358" s="2">
        <v>3</v>
      </c>
      <c r="B358" s="2">
        <v>1</v>
      </c>
      <c r="C358" s="2"/>
      <c r="D358" s="2"/>
      <c r="E358" s="2"/>
      <c r="F358" s="2" t="s">
        <v>223</v>
      </c>
      <c r="G358" s="6">
        <v>0</v>
      </c>
      <c r="H358" s="2"/>
      <c r="I358" s="2"/>
      <c r="J358" s="5"/>
      <c r="K358" s="5"/>
      <c r="L358" s="31"/>
    </row>
    <row r="359" spans="1:12" x14ac:dyDescent="0.25">
      <c r="A359" s="3">
        <v>3</v>
      </c>
      <c r="B359" s="3">
        <v>1</v>
      </c>
      <c r="C359" s="3">
        <v>1</v>
      </c>
      <c r="D359" s="3"/>
      <c r="E359" s="3"/>
      <c r="F359" s="4" t="s">
        <v>28</v>
      </c>
      <c r="G359" s="4"/>
      <c r="H359" s="4"/>
      <c r="I359" s="4"/>
      <c r="J359" s="5"/>
      <c r="K359" s="5"/>
      <c r="L359" s="31"/>
    </row>
    <row r="360" spans="1:12" x14ac:dyDescent="0.25">
      <c r="A360" s="3">
        <v>3</v>
      </c>
      <c r="B360" s="3">
        <v>1</v>
      </c>
      <c r="C360" s="3">
        <v>2</v>
      </c>
      <c r="D360" s="3"/>
      <c r="E360" s="3"/>
      <c r="F360" s="4" t="s">
        <v>70</v>
      </c>
      <c r="G360" s="4"/>
      <c r="H360" s="4"/>
      <c r="I360" s="4"/>
      <c r="J360" s="5"/>
      <c r="K360" s="5"/>
      <c r="L360" s="31"/>
    </row>
    <row r="361" spans="1:12" x14ac:dyDescent="0.25">
      <c r="A361" s="3">
        <v>3</v>
      </c>
      <c r="B361" s="3">
        <v>1</v>
      </c>
      <c r="C361" s="3">
        <v>3</v>
      </c>
      <c r="D361" s="3"/>
      <c r="E361" s="3"/>
      <c r="F361" s="4" t="s">
        <v>77</v>
      </c>
      <c r="G361" s="4"/>
      <c r="H361" s="4"/>
      <c r="I361" s="4"/>
      <c r="J361" s="5"/>
      <c r="K361" s="5"/>
      <c r="L361" s="31"/>
    </row>
    <row r="362" spans="1:12" x14ac:dyDescent="0.25">
      <c r="A362" s="2">
        <v>3</v>
      </c>
      <c r="B362" s="2">
        <v>2</v>
      </c>
      <c r="C362" s="2"/>
      <c r="D362" s="2"/>
      <c r="E362" s="2"/>
      <c r="F362" s="2" t="s">
        <v>224</v>
      </c>
      <c r="G362" s="23">
        <f>+G363+G364</f>
        <v>-290674.18</v>
      </c>
      <c r="H362" s="23">
        <f>+H363+H364</f>
        <v>0</v>
      </c>
      <c r="I362" s="23">
        <f>+I363+I364</f>
        <v>0</v>
      </c>
      <c r="J362" s="23">
        <f>+J363+J364</f>
        <v>-290674.18</v>
      </c>
      <c r="K362" s="23"/>
      <c r="L362" s="31"/>
    </row>
    <row r="363" spans="1:12" x14ac:dyDescent="0.25">
      <c r="A363" s="3">
        <v>3</v>
      </c>
      <c r="B363" s="3">
        <v>2</v>
      </c>
      <c r="C363" s="3">
        <v>1</v>
      </c>
      <c r="D363" s="3"/>
      <c r="E363" s="3"/>
      <c r="F363" s="4" t="s">
        <v>225</v>
      </c>
      <c r="G363" s="5"/>
      <c r="H363" s="4"/>
      <c r="I363" s="4"/>
      <c r="J363" s="5"/>
      <c r="K363" s="5"/>
      <c r="L363" s="31"/>
    </row>
    <row r="364" spans="1:12" x14ac:dyDescent="0.25">
      <c r="A364" s="8">
        <v>3</v>
      </c>
      <c r="B364" s="8">
        <v>2</v>
      </c>
      <c r="C364" s="8">
        <v>2</v>
      </c>
      <c r="D364" s="8"/>
      <c r="E364" s="8"/>
      <c r="F364" s="11" t="s">
        <v>71</v>
      </c>
      <c r="G364" s="7">
        <f>SUM(G365:G379)</f>
        <v>-290674.18</v>
      </c>
      <c r="H364" s="7">
        <f>SUM(H365:H378)</f>
        <v>0</v>
      </c>
      <c r="I364" s="7">
        <f>SUM(I365:I378)</f>
        <v>0</v>
      </c>
      <c r="J364" s="7">
        <f>SUM(J365:J379)</f>
        <v>-290674.18</v>
      </c>
      <c r="K364" s="7">
        <f>SUM(K365:K378)</f>
        <v>0</v>
      </c>
      <c r="L364" s="31"/>
    </row>
    <row r="365" spans="1:12" x14ac:dyDescent="0.25">
      <c r="A365" s="3"/>
      <c r="B365" s="3"/>
      <c r="C365" s="3"/>
      <c r="D365" s="3"/>
      <c r="E365" s="3"/>
      <c r="F365" s="3" t="s">
        <v>567</v>
      </c>
      <c r="G365" s="5">
        <v>171921</v>
      </c>
      <c r="H365" s="16">
        <v>0</v>
      </c>
      <c r="I365" s="16">
        <v>0</v>
      </c>
      <c r="J365" s="5">
        <f>G365+I365-H365</f>
        <v>171921</v>
      </c>
      <c r="K365" s="5"/>
      <c r="L365" s="31"/>
    </row>
    <row r="366" spans="1:12" x14ac:dyDescent="0.25">
      <c r="A366" s="3"/>
      <c r="B366" s="3"/>
      <c r="C366" s="3"/>
      <c r="D366" s="3"/>
      <c r="E366" s="3"/>
      <c r="F366" s="3" t="s">
        <v>567</v>
      </c>
      <c r="G366" s="5">
        <v>-15244</v>
      </c>
      <c r="H366" s="16">
        <v>0</v>
      </c>
      <c r="I366" s="16">
        <v>0</v>
      </c>
      <c r="J366" s="5">
        <f t="shared" ref="J366:J379" si="8">G366+I366-H366</f>
        <v>-15244</v>
      </c>
      <c r="K366" s="5"/>
      <c r="L366" s="31"/>
    </row>
    <row r="367" spans="1:12" x14ac:dyDescent="0.25">
      <c r="A367" s="3"/>
      <c r="B367" s="3"/>
      <c r="C367" s="3"/>
      <c r="D367" s="3"/>
      <c r="E367" s="3"/>
      <c r="F367" s="3" t="s">
        <v>567</v>
      </c>
      <c r="G367" s="5">
        <v>167705</v>
      </c>
      <c r="H367" s="16">
        <v>0</v>
      </c>
      <c r="I367" s="16">
        <v>0</v>
      </c>
      <c r="J367" s="5">
        <f t="shared" si="8"/>
        <v>167705</v>
      </c>
      <c r="K367" s="5"/>
      <c r="L367" s="31"/>
    </row>
    <row r="368" spans="1:12" x14ac:dyDescent="0.25">
      <c r="A368" s="3"/>
      <c r="B368" s="3"/>
      <c r="C368" s="3"/>
      <c r="D368" s="3"/>
      <c r="E368" s="3"/>
      <c r="F368" s="3" t="s">
        <v>568</v>
      </c>
      <c r="G368" s="5">
        <v>1158011</v>
      </c>
      <c r="H368" s="16">
        <v>0</v>
      </c>
      <c r="I368" s="16">
        <v>0</v>
      </c>
      <c r="J368" s="5">
        <f t="shared" si="8"/>
        <v>1158011</v>
      </c>
      <c r="K368" s="5"/>
      <c r="L368" s="31"/>
    </row>
    <row r="369" spans="1:12" x14ac:dyDescent="0.25">
      <c r="A369" s="3"/>
      <c r="B369" s="3"/>
      <c r="C369" s="3"/>
      <c r="D369" s="3"/>
      <c r="E369" s="3"/>
      <c r="F369" s="3" t="s">
        <v>569</v>
      </c>
      <c r="G369" s="5">
        <v>51255</v>
      </c>
      <c r="H369" s="16">
        <v>0</v>
      </c>
      <c r="I369" s="16">
        <v>0</v>
      </c>
      <c r="J369" s="5">
        <f t="shared" si="8"/>
        <v>51255</v>
      </c>
      <c r="K369" s="5"/>
      <c r="L369" s="31"/>
    </row>
    <row r="370" spans="1:12" x14ac:dyDescent="0.25">
      <c r="A370" s="3"/>
      <c r="B370" s="3"/>
      <c r="C370" s="3"/>
      <c r="D370" s="3"/>
      <c r="E370" s="3"/>
      <c r="F370" s="3" t="s">
        <v>570</v>
      </c>
      <c r="G370" s="5">
        <v>133876</v>
      </c>
      <c r="H370" s="16">
        <v>0</v>
      </c>
      <c r="I370" s="16">
        <v>0</v>
      </c>
      <c r="J370" s="5">
        <f t="shared" si="8"/>
        <v>133876</v>
      </c>
      <c r="K370" s="5"/>
      <c r="L370" s="31"/>
    </row>
    <row r="371" spans="1:12" x14ac:dyDescent="0.25">
      <c r="A371" s="3"/>
      <c r="B371" s="3"/>
      <c r="C371" s="3"/>
      <c r="D371" s="3"/>
      <c r="E371" s="3"/>
      <c r="F371" s="3" t="s">
        <v>571</v>
      </c>
      <c r="G371" s="5">
        <v>242881</v>
      </c>
      <c r="H371" s="16">
        <v>0</v>
      </c>
      <c r="I371" s="16">
        <v>0</v>
      </c>
      <c r="J371" s="5">
        <f t="shared" si="8"/>
        <v>242881</v>
      </c>
      <c r="K371" s="5"/>
      <c r="L371" s="31"/>
    </row>
    <row r="372" spans="1:12" x14ac:dyDescent="0.25">
      <c r="A372" s="3"/>
      <c r="B372" s="3"/>
      <c r="C372" s="3"/>
      <c r="D372" s="3"/>
      <c r="E372" s="3"/>
      <c r="F372" s="3" t="s">
        <v>572</v>
      </c>
      <c r="G372" s="5">
        <v>-787864</v>
      </c>
      <c r="H372" s="16">
        <v>0</v>
      </c>
      <c r="I372" s="16">
        <v>0</v>
      </c>
      <c r="J372" s="5">
        <f t="shared" si="8"/>
        <v>-787864</v>
      </c>
      <c r="K372" s="5"/>
      <c r="L372" s="31"/>
    </row>
    <row r="373" spans="1:12" x14ac:dyDescent="0.25">
      <c r="A373" s="3"/>
      <c r="B373" s="3"/>
      <c r="C373" s="3"/>
      <c r="D373" s="3"/>
      <c r="E373" s="3"/>
      <c r="F373" s="3" t="s">
        <v>573</v>
      </c>
      <c r="G373" s="5">
        <v>-398698</v>
      </c>
      <c r="H373" s="16">
        <v>0</v>
      </c>
      <c r="I373" s="16">
        <v>0</v>
      </c>
      <c r="J373" s="5">
        <f t="shared" si="8"/>
        <v>-398698</v>
      </c>
      <c r="K373" s="5"/>
      <c r="L373" s="31"/>
    </row>
    <row r="374" spans="1:12" x14ac:dyDescent="0.25">
      <c r="A374" s="3"/>
      <c r="B374" s="3"/>
      <c r="C374" s="3"/>
      <c r="D374" s="3"/>
      <c r="E374" s="3"/>
      <c r="F374" s="3" t="s">
        <v>574</v>
      </c>
      <c r="G374" s="5">
        <v>-110260</v>
      </c>
      <c r="H374" s="16">
        <v>0</v>
      </c>
      <c r="I374" s="16">
        <v>0</v>
      </c>
      <c r="J374" s="5">
        <f t="shared" si="8"/>
        <v>-110260</v>
      </c>
      <c r="K374" s="5"/>
      <c r="L374" s="31"/>
    </row>
    <row r="375" spans="1:12" x14ac:dyDescent="0.25">
      <c r="A375" s="3"/>
      <c r="B375" s="3"/>
      <c r="C375" s="3"/>
      <c r="D375" s="3"/>
      <c r="E375" s="3"/>
      <c r="F375" s="3" t="s">
        <v>575</v>
      </c>
      <c r="G375" s="5">
        <v>-310978</v>
      </c>
      <c r="H375" s="16">
        <v>0</v>
      </c>
      <c r="I375" s="16">
        <v>0</v>
      </c>
      <c r="J375" s="5">
        <f t="shared" si="8"/>
        <v>-310978</v>
      </c>
      <c r="K375" s="5"/>
      <c r="L375" s="31"/>
    </row>
    <row r="376" spans="1:12" x14ac:dyDescent="0.25">
      <c r="A376" s="3"/>
      <c r="B376" s="3"/>
      <c r="C376" s="3"/>
      <c r="D376" s="3"/>
      <c r="E376" s="3"/>
      <c r="F376" s="3" t="s">
        <v>576</v>
      </c>
      <c r="G376" s="5">
        <v>-36870.18</v>
      </c>
      <c r="H376" s="16">
        <v>0</v>
      </c>
      <c r="I376" s="16">
        <v>0</v>
      </c>
      <c r="J376" s="5">
        <f t="shared" si="8"/>
        <v>-36870.18</v>
      </c>
      <c r="K376" s="5"/>
      <c r="L376" s="31"/>
    </row>
    <row r="377" spans="1:12" x14ac:dyDescent="0.25">
      <c r="A377" s="3"/>
      <c r="B377" s="3"/>
      <c r="C377" s="3"/>
      <c r="D377" s="3"/>
      <c r="E377" s="3"/>
      <c r="F377" s="3" t="s">
        <v>577</v>
      </c>
      <c r="G377" s="16">
        <v>0</v>
      </c>
      <c r="H377" s="16">
        <v>0</v>
      </c>
      <c r="I377" s="16">
        <v>0</v>
      </c>
      <c r="J377" s="5">
        <f t="shared" si="8"/>
        <v>0</v>
      </c>
      <c r="K377" s="5"/>
      <c r="L377" s="31"/>
    </row>
    <row r="378" spans="1:12" x14ac:dyDescent="0.25">
      <c r="A378" s="3"/>
      <c r="B378" s="3"/>
      <c r="C378" s="3"/>
      <c r="D378" s="3"/>
      <c r="E378" s="3"/>
      <c r="F378" s="3" t="s">
        <v>694</v>
      </c>
      <c r="G378" s="16">
        <v>-288967</v>
      </c>
      <c r="H378" s="16">
        <v>0</v>
      </c>
      <c r="I378" s="16">
        <v>0</v>
      </c>
      <c r="J378" s="5">
        <f t="shared" si="8"/>
        <v>-288967</v>
      </c>
      <c r="K378" s="5"/>
      <c r="L378" s="31"/>
    </row>
    <row r="379" spans="1:12" x14ac:dyDescent="0.25">
      <c r="A379" s="3"/>
      <c r="B379" s="3"/>
      <c r="C379" s="3"/>
      <c r="D379" s="3"/>
      <c r="E379" s="3"/>
      <c r="F379" s="3" t="s">
        <v>813</v>
      </c>
      <c r="G379" s="16">
        <v>-267442</v>
      </c>
      <c r="H379" s="16"/>
      <c r="I379" s="16"/>
      <c r="J379" s="5">
        <f t="shared" si="8"/>
        <v>-267442</v>
      </c>
      <c r="K379" s="5"/>
      <c r="L379" s="31"/>
    </row>
    <row r="380" spans="1:12" hidden="1" x14ac:dyDescent="0.25">
      <c r="A380" s="3">
        <v>3</v>
      </c>
      <c r="B380" s="3">
        <v>2</v>
      </c>
      <c r="C380" s="3">
        <v>3</v>
      </c>
      <c r="D380" s="3"/>
      <c r="E380" s="3"/>
      <c r="F380" s="4" t="s">
        <v>72</v>
      </c>
      <c r="G380" s="45"/>
      <c r="H380" s="4"/>
      <c r="I380" s="4"/>
      <c r="J380" s="5"/>
      <c r="K380" s="5"/>
      <c r="L380" s="31"/>
    </row>
    <row r="381" spans="1:12" hidden="1" x14ac:dyDescent="0.25">
      <c r="A381" s="3">
        <v>3</v>
      </c>
      <c r="B381" s="3">
        <v>2</v>
      </c>
      <c r="C381" s="3">
        <v>3</v>
      </c>
      <c r="D381" s="3">
        <v>1</v>
      </c>
      <c r="E381" s="3"/>
      <c r="F381" s="3" t="s">
        <v>226</v>
      </c>
      <c r="G381" s="3"/>
      <c r="H381" s="3"/>
      <c r="I381" s="3"/>
      <c r="J381" s="5"/>
      <c r="K381" s="5"/>
      <c r="L381" s="31"/>
    </row>
    <row r="382" spans="1:12" hidden="1" x14ac:dyDescent="0.25">
      <c r="A382" s="3">
        <v>3</v>
      </c>
      <c r="B382" s="3">
        <v>2</v>
      </c>
      <c r="C382" s="3">
        <v>3</v>
      </c>
      <c r="D382" s="3">
        <v>2</v>
      </c>
      <c r="E382" s="3"/>
      <c r="F382" s="3" t="s">
        <v>227</v>
      </c>
      <c r="G382" s="3"/>
      <c r="H382" s="3"/>
      <c r="I382" s="3"/>
      <c r="J382" s="5"/>
      <c r="K382" s="5"/>
      <c r="L382" s="31"/>
    </row>
    <row r="383" spans="1:12" hidden="1" x14ac:dyDescent="0.25">
      <c r="A383" s="3">
        <v>3</v>
      </c>
      <c r="B383" s="3">
        <v>2</v>
      </c>
      <c r="C383" s="3">
        <v>3</v>
      </c>
      <c r="D383" s="3">
        <v>3</v>
      </c>
      <c r="E383" s="3"/>
      <c r="F383" s="3" t="s">
        <v>228</v>
      </c>
      <c r="G383" s="3"/>
      <c r="H383" s="3"/>
      <c r="I383" s="3"/>
      <c r="J383" s="5"/>
      <c r="K383" s="5"/>
      <c r="L383" s="31"/>
    </row>
    <row r="384" spans="1:12" hidden="1" x14ac:dyDescent="0.25">
      <c r="A384" s="3">
        <v>3</v>
      </c>
      <c r="B384" s="3">
        <v>2</v>
      </c>
      <c r="C384" s="3">
        <v>3</v>
      </c>
      <c r="D384" s="3">
        <v>9</v>
      </c>
      <c r="E384" s="3"/>
      <c r="F384" s="3" t="s">
        <v>229</v>
      </c>
      <c r="G384" s="3"/>
      <c r="H384" s="3"/>
      <c r="I384" s="3"/>
      <c r="J384" s="5"/>
      <c r="K384" s="5"/>
      <c r="L384" s="31"/>
    </row>
    <row r="385" spans="1:12" hidden="1" x14ac:dyDescent="0.25">
      <c r="A385" s="3">
        <v>3</v>
      </c>
      <c r="B385" s="3">
        <v>2</v>
      </c>
      <c r="C385" s="3">
        <v>4</v>
      </c>
      <c r="D385" s="3"/>
      <c r="E385" s="3"/>
      <c r="F385" s="4" t="s">
        <v>73</v>
      </c>
      <c r="G385" s="4"/>
      <c r="H385" s="4"/>
      <c r="I385" s="4"/>
      <c r="J385" s="5"/>
      <c r="K385" s="5"/>
      <c r="L385" s="31"/>
    </row>
    <row r="386" spans="1:12" hidden="1" x14ac:dyDescent="0.25">
      <c r="A386" s="3">
        <v>3</v>
      </c>
      <c r="B386" s="3">
        <v>2</v>
      </c>
      <c r="C386" s="3">
        <v>4</v>
      </c>
      <c r="D386" s="3">
        <v>1</v>
      </c>
      <c r="E386" s="3"/>
      <c r="F386" s="3" t="s">
        <v>230</v>
      </c>
      <c r="G386" s="3"/>
      <c r="H386" s="3"/>
      <c r="I386" s="3"/>
      <c r="J386" s="5"/>
      <c r="K386" s="5"/>
      <c r="L386" s="31"/>
    </row>
    <row r="387" spans="1:12" hidden="1" x14ac:dyDescent="0.25">
      <c r="A387" s="3">
        <v>3</v>
      </c>
      <c r="B387" s="3">
        <v>2</v>
      </c>
      <c r="C387" s="3">
        <v>4</v>
      </c>
      <c r="D387" s="3">
        <v>2</v>
      </c>
      <c r="E387" s="3"/>
      <c r="F387" s="3" t="s">
        <v>231</v>
      </c>
      <c r="G387" s="3"/>
      <c r="H387" s="3"/>
      <c r="I387" s="3"/>
      <c r="J387" s="5"/>
      <c r="K387" s="5"/>
      <c r="L387" s="31"/>
    </row>
    <row r="388" spans="1:12" hidden="1" x14ac:dyDescent="0.25">
      <c r="A388" s="3">
        <v>3</v>
      </c>
      <c r="B388" s="3">
        <v>2</v>
      </c>
      <c r="C388" s="3">
        <v>4</v>
      </c>
      <c r="D388" s="3">
        <v>3</v>
      </c>
      <c r="E388" s="3"/>
      <c r="F388" s="3" t="s">
        <v>232</v>
      </c>
      <c r="G388" s="3"/>
      <c r="H388" s="3"/>
      <c r="I388" s="3"/>
      <c r="J388" s="5"/>
      <c r="K388" s="5"/>
      <c r="L388" s="31"/>
    </row>
    <row r="389" spans="1:12" ht="24" hidden="1" x14ac:dyDescent="0.25">
      <c r="A389" s="3">
        <v>3</v>
      </c>
      <c r="B389" s="3">
        <v>2</v>
      </c>
      <c r="C389" s="3">
        <v>5</v>
      </c>
      <c r="D389" s="3"/>
      <c r="E389" s="3"/>
      <c r="F389" s="4" t="s">
        <v>74</v>
      </c>
      <c r="G389" s="4"/>
      <c r="H389" s="4"/>
      <c r="I389" s="4"/>
      <c r="J389" s="5"/>
      <c r="K389" s="5"/>
      <c r="L389" s="31"/>
    </row>
    <row r="390" spans="1:12" hidden="1" x14ac:dyDescent="0.25">
      <c r="A390" s="3">
        <v>3</v>
      </c>
      <c r="B390" s="3">
        <v>2</v>
      </c>
      <c r="C390" s="3">
        <v>5</v>
      </c>
      <c r="D390" s="3">
        <v>1</v>
      </c>
      <c r="E390" s="3"/>
      <c r="F390" s="3" t="s">
        <v>233</v>
      </c>
      <c r="G390" s="3"/>
      <c r="H390" s="3"/>
      <c r="I390" s="3"/>
      <c r="J390" s="5"/>
      <c r="K390" s="5"/>
      <c r="L390" s="31"/>
    </row>
    <row r="391" spans="1:12" hidden="1" x14ac:dyDescent="0.25">
      <c r="A391" s="3">
        <v>3</v>
      </c>
      <c r="B391" s="3">
        <v>2</v>
      </c>
      <c r="C391" s="3">
        <v>5</v>
      </c>
      <c r="D391" s="3">
        <v>2</v>
      </c>
      <c r="E391" s="3"/>
      <c r="F391" s="3" t="s">
        <v>234</v>
      </c>
      <c r="G391" s="3"/>
      <c r="H391" s="3"/>
      <c r="I391" s="3"/>
      <c r="J391" s="5"/>
      <c r="K391" s="5"/>
      <c r="L391" s="31"/>
    </row>
    <row r="392" spans="1:12" ht="24" x14ac:dyDescent="0.25">
      <c r="A392" s="2">
        <v>3</v>
      </c>
      <c r="B392" s="2">
        <v>3</v>
      </c>
      <c r="C392" s="2"/>
      <c r="D392" s="2"/>
      <c r="E392" s="2"/>
      <c r="F392" s="2" t="s">
        <v>235</v>
      </c>
      <c r="G392" s="20">
        <f>SUM(G393:G394)</f>
        <v>3386308</v>
      </c>
      <c r="H392" s="20">
        <f>SUM(H393:H394)</f>
        <v>0</v>
      </c>
      <c r="I392" s="20">
        <f>SUM(I393:I394)</f>
        <v>0</v>
      </c>
      <c r="J392" s="20">
        <f>SUM(J393:J394)</f>
        <v>3386308</v>
      </c>
      <c r="K392" s="6"/>
      <c r="L392" s="31"/>
    </row>
    <row r="393" spans="1:12" x14ac:dyDescent="0.25">
      <c r="A393" s="3">
        <v>3</v>
      </c>
      <c r="B393" s="3">
        <v>3</v>
      </c>
      <c r="C393" s="3">
        <v>1</v>
      </c>
      <c r="D393" s="3"/>
      <c r="E393" s="3"/>
      <c r="F393" s="4" t="s">
        <v>75</v>
      </c>
      <c r="G393" s="4"/>
      <c r="H393" s="4"/>
      <c r="I393" s="4"/>
      <c r="J393" s="5"/>
      <c r="K393" s="5"/>
      <c r="L393" s="31"/>
    </row>
    <row r="394" spans="1:12" x14ac:dyDescent="0.25">
      <c r="A394" s="3">
        <v>3</v>
      </c>
      <c r="B394" s="3">
        <v>3</v>
      </c>
      <c r="C394" s="3">
        <v>2</v>
      </c>
      <c r="D394" s="3"/>
      <c r="E394" s="3"/>
      <c r="F394" s="4" t="s">
        <v>76</v>
      </c>
      <c r="G394" s="5">
        <f>SUM(G395:G396)</f>
        <v>3386308</v>
      </c>
      <c r="H394" s="5">
        <f>SUM(H395:H396)</f>
        <v>0</v>
      </c>
      <c r="I394" s="5">
        <f>SUM(I395:I396)</f>
        <v>0</v>
      </c>
      <c r="J394" s="5">
        <f>SUM(J395:J396)</f>
        <v>3386308</v>
      </c>
      <c r="K394" s="5"/>
      <c r="L394" s="31"/>
    </row>
    <row r="395" spans="1:12" x14ac:dyDescent="0.25">
      <c r="A395" s="3"/>
      <c r="B395" s="3"/>
      <c r="C395" s="3"/>
      <c r="D395" s="3"/>
      <c r="E395" s="3"/>
      <c r="F395" s="3" t="s">
        <v>63</v>
      </c>
      <c r="G395" s="16">
        <v>2518887</v>
      </c>
      <c r="H395" s="16"/>
      <c r="I395" s="16">
        <v>0</v>
      </c>
      <c r="J395" s="5">
        <f>+G395+I395-H395</f>
        <v>2518887</v>
      </c>
      <c r="K395" s="5"/>
      <c r="L395" s="31"/>
    </row>
    <row r="396" spans="1:12" x14ac:dyDescent="0.25">
      <c r="A396" s="3"/>
      <c r="B396" s="3"/>
      <c r="C396" s="3"/>
      <c r="D396" s="3"/>
      <c r="E396" s="3"/>
      <c r="F396" s="3" t="s">
        <v>590</v>
      </c>
      <c r="G396" s="16">
        <v>867421</v>
      </c>
      <c r="H396" s="16"/>
      <c r="I396" s="16"/>
      <c r="J396" s="5">
        <f>G396-H396+I396</f>
        <v>867421</v>
      </c>
      <c r="K396" s="5"/>
      <c r="L396" s="31"/>
    </row>
    <row r="397" spans="1:12" x14ac:dyDescent="0.25">
      <c r="A397" s="1">
        <v>4</v>
      </c>
      <c r="B397" s="1"/>
      <c r="C397" s="1"/>
      <c r="D397" s="1"/>
      <c r="E397" s="1"/>
      <c r="F397" s="12" t="s">
        <v>1</v>
      </c>
      <c r="G397" s="21">
        <f>G398+G460</f>
        <v>15928878</v>
      </c>
      <c r="H397" s="21">
        <f>H398+H460</f>
        <v>0</v>
      </c>
      <c r="I397" s="21">
        <f>I398+I460</f>
        <v>5903496</v>
      </c>
      <c r="J397" s="21">
        <f>J398+J460</f>
        <v>5903496</v>
      </c>
      <c r="K397" s="21"/>
      <c r="L397" s="31"/>
    </row>
    <row r="398" spans="1:12" x14ac:dyDescent="0.25">
      <c r="A398" s="2">
        <v>4</v>
      </c>
      <c r="B398" s="2">
        <v>1</v>
      </c>
      <c r="C398" s="2"/>
      <c r="D398" s="2"/>
      <c r="E398" s="2"/>
      <c r="F398" s="2" t="s">
        <v>236</v>
      </c>
      <c r="G398" s="20">
        <f>+G416+G430+G439</f>
        <v>3927598</v>
      </c>
      <c r="H398" s="20">
        <f>+H416+H430+H439</f>
        <v>0</v>
      </c>
      <c r="I398" s="20">
        <f>+I416+I430+I439</f>
        <v>3350496</v>
      </c>
      <c r="J398" s="20">
        <f>+J416+J430+J439</f>
        <v>3350496</v>
      </c>
      <c r="K398" s="20"/>
      <c r="L398" s="31"/>
    </row>
    <row r="399" spans="1:12" hidden="1" x14ac:dyDescent="0.25">
      <c r="A399" s="1">
        <v>4</v>
      </c>
      <c r="B399" s="1">
        <v>1</v>
      </c>
      <c r="C399" s="1">
        <v>1</v>
      </c>
      <c r="D399" s="1"/>
      <c r="E399" s="1"/>
      <c r="F399" s="22" t="s">
        <v>4</v>
      </c>
      <c r="G399" s="22"/>
      <c r="H399" s="22"/>
      <c r="I399" s="22"/>
      <c r="J399" s="20"/>
      <c r="K399" s="20"/>
      <c r="L399" s="31"/>
    </row>
    <row r="400" spans="1:12" hidden="1" x14ac:dyDescent="0.25">
      <c r="A400" s="3">
        <v>4</v>
      </c>
      <c r="B400" s="3">
        <v>1</v>
      </c>
      <c r="C400" s="3">
        <v>1</v>
      </c>
      <c r="D400" s="3">
        <v>1</v>
      </c>
      <c r="E400" s="3"/>
      <c r="F400" s="3" t="s">
        <v>237</v>
      </c>
      <c r="G400" s="3"/>
      <c r="H400" s="3"/>
      <c r="I400" s="3"/>
      <c r="J400" s="5"/>
      <c r="K400" s="5"/>
      <c r="L400" s="31"/>
    </row>
    <row r="401" spans="1:12" hidden="1" x14ac:dyDescent="0.25">
      <c r="A401" s="3">
        <v>4</v>
      </c>
      <c r="B401" s="3">
        <v>1</v>
      </c>
      <c r="C401" s="3">
        <v>1</v>
      </c>
      <c r="D401" s="3">
        <v>2</v>
      </c>
      <c r="E401" s="3"/>
      <c r="F401" s="3" t="s">
        <v>238</v>
      </c>
      <c r="G401" s="3"/>
      <c r="H401" s="3"/>
      <c r="I401" s="3"/>
      <c r="J401" s="5"/>
      <c r="K401" s="5"/>
      <c r="L401" s="31"/>
    </row>
    <row r="402" spans="1:12" ht="24" hidden="1" x14ac:dyDescent="0.25">
      <c r="A402" s="3">
        <v>4</v>
      </c>
      <c r="B402" s="3">
        <v>1</v>
      </c>
      <c r="C402" s="3">
        <v>1</v>
      </c>
      <c r="D402" s="3">
        <v>3</v>
      </c>
      <c r="E402" s="3"/>
      <c r="F402" s="3" t="s">
        <v>239</v>
      </c>
      <c r="G402" s="3"/>
      <c r="H402" s="3"/>
      <c r="I402" s="3"/>
      <c r="J402" s="5"/>
      <c r="K402" s="5"/>
      <c r="L402" s="31"/>
    </row>
    <row r="403" spans="1:12" hidden="1" x14ac:dyDescent="0.25">
      <c r="A403" s="3">
        <v>4</v>
      </c>
      <c r="B403" s="3">
        <v>1</v>
      </c>
      <c r="C403" s="3">
        <v>1</v>
      </c>
      <c r="D403" s="3">
        <v>4</v>
      </c>
      <c r="E403" s="3"/>
      <c r="F403" s="3" t="s">
        <v>240</v>
      </c>
      <c r="G403" s="3"/>
      <c r="H403" s="3"/>
      <c r="I403" s="3"/>
      <c r="J403" s="5"/>
      <c r="K403" s="5"/>
      <c r="L403" s="31"/>
    </row>
    <row r="404" spans="1:12" hidden="1" x14ac:dyDescent="0.25">
      <c r="A404" s="3">
        <v>4</v>
      </c>
      <c r="B404" s="3">
        <v>1</v>
      </c>
      <c r="C404" s="3">
        <v>1</v>
      </c>
      <c r="D404" s="3">
        <v>5</v>
      </c>
      <c r="E404" s="3"/>
      <c r="F404" s="3" t="s">
        <v>241</v>
      </c>
      <c r="G404" s="3"/>
      <c r="H404" s="3"/>
      <c r="I404" s="3"/>
      <c r="J404" s="5"/>
      <c r="K404" s="5"/>
      <c r="L404" s="31"/>
    </row>
    <row r="405" spans="1:12" hidden="1" x14ac:dyDescent="0.25">
      <c r="A405" s="3">
        <v>4</v>
      </c>
      <c r="B405" s="3">
        <v>1</v>
      </c>
      <c r="C405" s="3">
        <v>1</v>
      </c>
      <c r="D405" s="3">
        <v>6</v>
      </c>
      <c r="E405" s="3"/>
      <c r="F405" s="3" t="s">
        <v>242</v>
      </c>
      <c r="G405" s="3"/>
      <c r="H405" s="3"/>
      <c r="I405" s="3"/>
      <c r="J405" s="5"/>
      <c r="K405" s="5"/>
      <c r="L405" s="31"/>
    </row>
    <row r="406" spans="1:12" hidden="1" x14ac:dyDescent="0.25">
      <c r="A406" s="3">
        <v>4</v>
      </c>
      <c r="B406" s="3">
        <v>1</v>
      </c>
      <c r="C406" s="3">
        <v>1</v>
      </c>
      <c r="D406" s="3">
        <v>7</v>
      </c>
      <c r="E406" s="3"/>
      <c r="F406" s="3" t="s">
        <v>243</v>
      </c>
      <c r="G406" s="3"/>
      <c r="H406" s="3"/>
      <c r="I406" s="3"/>
      <c r="J406" s="5"/>
      <c r="K406" s="5"/>
      <c r="L406" s="31"/>
    </row>
    <row r="407" spans="1:12" hidden="1" x14ac:dyDescent="0.25">
      <c r="A407" s="3">
        <v>4</v>
      </c>
      <c r="B407" s="3">
        <v>1</v>
      </c>
      <c r="C407" s="3">
        <v>1</v>
      </c>
      <c r="D407" s="3">
        <v>9</v>
      </c>
      <c r="E407" s="3"/>
      <c r="F407" s="3" t="s">
        <v>244</v>
      </c>
      <c r="G407" s="3"/>
      <c r="H407" s="3"/>
      <c r="I407" s="3"/>
      <c r="J407" s="5"/>
      <c r="K407" s="5"/>
      <c r="L407" s="31"/>
    </row>
    <row r="408" spans="1:12" hidden="1" x14ac:dyDescent="0.25">
      <c r="A408" s="3">
        <v>4</v>
      </c>
      <c r="B408" s="3">
        <v>1</v>
      </c>
      <c r="C408" s="3">
        <v>2</v>
      </c>
      <c r="D408" s="3"/>
      <c r="E408" s="3"/>
      <c r="F408" s="4" t="s">
        <v>78</v>
      </c>
      <c r="G408" s="4"/>
      <c r="H408" s="4"/>
      <c r="I408" s="4"/>
      <c r="J408" s="5"/>
      <c r="K408" s="5"/>
      <c r="L408" s="31"/>
    </row>
    <row r="409" spans="1:12" hidden="1" x14ac:dyDescent="0.25">
      <c r="A409" s="3">
        <v>4</v>
      </c>
      <c r="B409" s="3">
        <v>1</v>
      </c>
      <c r="C409" s="3">
        <v>2</v>
      </c>
      <c r="D409" s="3">
        <v>1</v>
      </c>
      <c r="E409" s="3"/>
      <c r="F409" s="3" t="s">
        <v>245</v>
      </c>
      <c r="G409" s="3"/>
      <c r="H409" s="3"/>
      <c r="I409" s="3"/>
      <c r="J409" s="5"/>
      <c r="K409" s="5"/>
      <c r="L409" s="31"/>
    </row>
    <row r="410" spans="1:12" hidden="1" x14ac:dyDescent="0.25">
      <c r="A410" s="3">
        <v>4</v>
      </c>
      <c r="B410" s="3">
        <v>1</v>
      </c>
      <c r="C410" s="3">
        <v>2</v>
      </c>
      <c r="D410" s="3">
        <v>2</v>
      </c>
      <c r="E410" s="3"/>
      <c r="F410" s="3" t="s">
        <v>246</v>
      </c>
      <c r="G410" s="3"/>
      <c r="H410" s="3"/>
      <c r="I410" s="3"/>
      <c r="J410" s="5"/>
      <c r="K410" s="5"/>
      <c r="L410" s="31"/>
    </row>
    <row r="411" spans="1:12" hidden="1" x14ac:dyDescent="0.25">
      <c r="A411" s="3">
        <v>4</v>
      </c>
      <c r="B411" s="3">
        <v>1</v>
      </c>
      <c r="C411" s="3">
        <v>2</v>
      </c>
      <c r="D411" s="3">
        <v>3</v>
      </c>
      <c r="E411" s="3"/>
      <c r="F411" s="3" t="s">
        <v>247</v>
      </c>
      <c r="G411" s="3"/>
      <c r="H411" s="3"/>
      <c r="I411" s="3"/>
      <c r="J411" s="5"/>
      <c r="K411" s="5"/>
      <c r="L411" s="31"/>
    </row>
    <row r="412" spans="1:12" ht="24" hidden="1" x14ac:dyDescent="0.25">
      <c r="A412" s="3">
        <v>4</v>
      </c>
      <c r="B412" s="3">
        <v>1</v>
      </c>
      <c r="C412" s="3">
        <v>2</v>
      </c>
      <c r="D412" s="3">
        <v>4</v>
      </c>
      <c r="E412" s="3"/>
      <c r="F412" s="3" t="s">
        <v>248</v>
      </c>
      <c r="G412" s="3"/>
      <c r="H412" s="3"/>
      <c r="I412" s="3"/>
      <c r="J412" s="5"/>
      <c r="K412" s="5"/>
      <c r="L412" s="31"/>
    </row>
    <row r="413" spans="1:12" hidden="1" x14ac:dyDescent="0.25">
      <c r="A413" s="3">
        <v>4</v>
      </c>
      <c r="B413" s="3">
        <v>1</v>
      </c>
      <c r="C413" s="3">
        <v>2</v>
      </c>
      <c r="D413" s="3">
        <v>9</v>
      </c>
      <c r="E413" s="3"/>
      <c r="F413" s="3" t="s">
        <v>249</v>
      </c>
      <c r="G413" s="3"/>
      <c r="H413" s="3"/>
      <c r="I413" s="3"/>
      <c r="J413" s="5"/>
      <c r="K413" s="5"/>
      <c r="L413" s="31"/>
    </row>
    <row r="414" spans="1:12" hidden="1" x14ac:dyDescent="0.25">
      <c r="A414" s="3">
        <v>4</v>
      </c>
      <c r="B414" s="3">
        <v>1</v>
      </c>
      <c r="C414" s="3">
        <v>3</v>
      </c>
      <c r="D414" s="3"/>
      <c r="E414" s="3"/>
      <c r="F414" s="4" t="s">
        <v>5</v>
      </c>
      <c r="G414" s="4"/>
      <c r="H414" s="4"/>
      <c r="I414" s="4"/>
      <c r="J414" s="5"/>
      <c r="K414" s="5"/>
      <c r="L414" s="31"/>
    </row>
    <row r="415" spans="1:12" hidden="1" x14ac:dyDescent="0.25">
      <c r="A415" s="3">
        <v>4</v>
      </c>
      <c r="B415" s="3">
        <v>1</v>
      </c>
      <c r="C415" s="3">
        <v>3</v>
      </c>
      <c r="D415" s="3">
        <v>1</v>
      </c>
      <c r="E415" s="3"/>
      <c r="F415" s="3" t="s">
        <v>250</v>
      </c>
      <c r="G415" s="3"/>
      <c r="H415" s="3"/>
      <c r="I415" s="3"/>
      <c r="J415" s="5"/>
      <c r="K415" s="5"/>
      <c r="L415" s="31"/>
    </row>
    <row r="416" spans="1:12" x14ac:dyDescent="0.25">
      <c r="A416" s="1">
        <v>4</v>
      </c>
      <c r="B416" s="1">
        <v>1</v>
      </c>
      <c r="C416" s="1">
        <v>4</v>
      </c>
      <c r="D416" s="1"/>
      <c r="E416" s="1"/>
      <c r="F416" s="22" t="s">
        <v>6</v>
      </c>
      <c r="G416" s="41">
        <f>SUM(G417:G421)</f>
        <v>3720212</v>
      </c>
      <c r="H416" s="41">
        <f>SUM(H417:H421)</f>
        <v>0</v>
      </c>
      <c r="I416" s="41">
        <f>SUM(I417:I421)</f>
        <v>3348711</v>
      </c>
      <c r="J416" s="41">
        <f>SUM(J417:J421)</f>
        <v>3348711</v>
      </c>
      <c r="K416" s="41"/>
      <c r="L416" s="31"/>
    </row>
    <row r="417" spans="1:12" ht="24" hidden="1" x14ac:dyDescent="0.25">
      <c r="A417" s="3">
        <v>4</v>
      </c>
      <c r="B417" s="3">
        <v>1</v>
      </c>
      <c r="C417" s="3">
        <v>4</v>
      </c>
      <c r="D417" s="3">
        <v>1</v>
      </c>
      <c r="E417" s="3"/>
      <c r="F417" s="3" t="s">
        <v>251</v>
      </c>
      <c r="G417" s="5"/>
      <c r="H417" s="5"/>
      <c r="I417" s="5"/>
      <c r="J417" s="5"/>
      <c r="K417" s="5"/>
      <c r="L417" s="31"/>
    </row>
    <row r="418" spans="1:12" hidden="1" x14ac:dyDescent="0.25">
      <c r="A418" s="3">
        <v>4</v>
      </c>
      <c r="B418" s="3">
        <v>1</v>
      </c>
      <c r="C418" s="3">
        <v>4</v>
      </c>
      <c r="D418" s="3">
        <v>2</v>
      </c>
      <c r="E418" s="3"/>
      <c r="F418" s="3" t="s">
        <v>252</v>
      </c>
      <c r="G418" s="5"/>
      <c r="H418" s="5"/>
      <c r="I418" s="5"/>
      <c r="J418" s="5"/>
      <c r="K418" s="5"/>
      <c r="L418" s="31"/>
    </row>
    <row r="419" spans="1:12" hidden="1" x14ac:dyDescent="0.25">
      <c r="A419" s="3">
        <v>4</v>
      </c>
      <c r="B419" s="3">
        <v>1</v>
      </c>
      <c r="C419" s="3">
        <v>4</v>
      </c>
      <c r="D419" s="3">
        <v>3</v>
      </c>
      <c r="E419" s="3"/>
      <c r="F419" s="3" t="s">
        <v>253</v>
      </c>
      <c r="G419" s="5"/>
      <c r="H419" s="5"/>
      <c r="I419" s="5"/>
      <c r="J419" s="5"/>
      <c r="K419" s="5"/>
      <c r="L419" s="31"/>
    </row>
    <row r="420" spans="1:12" hidden="1" x14ac:dyDescent="0.25">
      <c r="A420" s="3">
        <v>4</v>
      </c>
      <c r="B420" s="3">
        <v>1</v>
      </c>
      <c r="C420" s="3">
        <v>4</v>
      </c>
      <c r="D420" s="3">
        <v>4</v>
      </c>
      <c r="E420" s="3"/>
      <c r="F420" s="3" t="s">
        <v>254</v>
      </c>
      <c r="G420" s="5"/>
      <c r="H420" s="5"/>
      <c r="I420" s="5"/>
      <c r="J420" s="5"/>
      <c r="K420" s="5"/>
      <c r="L420" s="31"/>
    </row>
    <row r="421" spans="1:12" x14ac:dyDescent="0.25">
      <c r="A421" s="3">
        <v>4</v>
      </c>
      <c r="B421" s="3">
        <v>1</v>
      </c>
      <c r="C421" s="3">
        <v>4</v>
      </c>
      <c r="D421" s="3">
        <v>9</v>
      </c>
      <c r="E421" s="3"/>
      <c r="F421" s="3" t="s">
        <v>255</v>
      </c>
      <c r="G421" s="5">
        <f>SUM(G422:G429)</f>
        <v>3720212</v>
      </c>
      <c r="H421" s="5">
        <f>SUM(H422:H429)</f>
        <v>0</v>
      </c>
      <c r="I421" s="5">
        <f>SUM(I422:I429)</f>
        <v>3348711</v>
      </c>
      <c r="J421" s="5">
        <f>SUM(J422:J429)</f>
        <v>3348711</v>
      </c>
      <c r="K421" s="5"/>
      <c r="L421" s="31"/>
    </row>
    <row r="422" spans="1:12" x14ac:dyDescent="0.25">
      <c r="A422" s="3"/>
      <c r="B422" s="3"/>
      <c r="C422" s="3"/>
      <c r="D422" s="3"/>
      <c r="E422" s="3"/>
      <c r="F422" s="3" t="s">
        <v>657</v>
      </c>
      <c r="G422" s="16">
        <v>1354565</v>
      </c>
      <c r="H422" s="16">
        <v>0</v>
      </c>
      <c r="I422" s="16">
        <v>303768</v>
      </c>
      <c r="J422" s="5">
        <f t="shared" ref="J422:J429" si="9">I422</f>
        <v>303768</v>
      </c>
      <c r="K422" s="5"/>
      <c r="L422" s="31"/>
    </row>
    <row r="423" spans="1:12" x14ac:dyDescent="0.25">
      <c r="A423" s="3"/>
      <c r="B423" s="3"/>
      <c r="C423" s="3"/>
      <c r="D423" s="3"/>
      <c r="E423" s="3"/>
      <c r="F423" s="3" t="s">
        <v>667</v>
      </c>
      <c r="G423" s="16">
        <v>96000</v>
      </c>
      <c r="H423" s="16">
        <v>0</v>
      </c>
      <c r="I423" s="16">
        <v>0</v>
      </c>
      <c r="J423" s="5">
        <f t="shared" si="9"/>
        <v>0</v>
      </c>
      <c r="K423" s="5"/>
      <c r="L423" s="31"/>
    </row>
    <row r="424" spans="1:12" x14ac:dyDescent="0.25">
      <c r="A424" s="3"/>
      <c r="B424" s="3"/>
      <c r="C424" s="3"/>
      <c r="D424" s="3"/>
      <c r="E424" s="3"/>
      <c r="F424" s="3" t="s">
        <v>658</v>
      </c>
      <c r="G424" s="16">
        <v>265678</v>
      </c>
      <c r="H424" s="16">
        <v>0</v>
      </c>
      <c r="I424" s="16">
        <v>83000</v>
      </c>
      <c r="J424" s="5">
        <f t="shared" si="9"/>
        <v>83000</v>
      </c>
      <c r="K424" s="5"/>
      <c r="L424" s="31"/>
    </row>
    <row r="425" spans="1:12" x14ac:dyDescent="0.25">
      <c r="A425" s="3"/>
      <c r="B425" s="3"/>
      <c r="C425" s="3"/>
      <c r="D425" s="3"/>
      <c r="E425" s="3"/>
      <c r="F425" s="3" t="s">
        <v>668</v>
      </c>
      <c r="G425" s="16">
        <v>0</v>
      </c>
      <c r="H425" s="16">
        <v>0</v>
      </c>
      <c r="I425" s="16">
        <v>0</v>
      </c>
      <c r="J425" s="5">
        <f t="shared" si="9"/>
        <v>0</v>
      </c>
      <c r="K425" s="5"/>
      <c r="L425" s="31"/>
    </row>
    <row r="426" spans="1:12" x14ac:dyDescent="0.25">
      <c r="A426" s="3"/>
      <c r="B426" s="3"/>
      <c r="C426" s="3"/>
      <c r="D426" s="3"/>
      <c r="E426" s="3"/>
      <c r="F426" s="3" t="s">
        <v>659</v>
      </c>
      <c r="G426" s="16">
        <v>5534</v>
      </c>
      <c r="H426" s="16">
        <v>0</v>
      </c>
      <c r="I426" s="16">
        <v>1943</v>
      </c>
      <c r="J426" s="5">
        <f>I426</f>
        <v>1943</v>
      </c>
      <c r="K426" s="5"/>
      <c r="L426" s="31"/>
    </row>
    <row r="427" spans="1:12" x14ac:dyDescent="0.25">
      <c r="A427" s="3"/>
      <c r="B427" s="3"/>
      <c r="C427" s="3"/>
      <c r="D427" s="3"/>
      <c r="E427" s="3"/>
      <c r="F427" s="3" t="s">
        <v>660</v>
      </c>
      <c r="G427" s="16">
        <v>0</v>
      </c>
      <c r="H427" s="16">
        <v>0</v>
      </c>
      <c r="I427" s="16"/>
      <c r="J427" s="5">
        <f t="shared" si="9"/>
        <v>0</v>
      </c>
      <c r="K427" s="5"/>
      <c r="L427" s="31"/>
    </row>
    <row r="428" spans="1:12" x14ac:dyDescent="0.25">
      <c r="A428" s="3"/>
      <c r="B428" s="3"/>
      <c r="C428" s="3"/>
      <c r="D428" s="3"/>
      <c r="E428" s="3"/>
      <c r="F428" s="3" t="s">
        <v>661</v>
      </c>
      <c r="G428" s="16">
        <v>1251878</v>
      </c>
      <c r="H428" s="16">
        <v>0</v>
      </c>
      <c r="I428" s="16">
        <v>2820000</v>
      </c>
      <c r="J428" s="5">
        <f t="shared" si="9"/>
        <v>2820000</v>
      </c>
      <c r="K428" s="5"/>
      <c r="L428" s="31"/>
    </row>
    <row r="429" spans="1:12" x14ac:dyDescent="0.25">
      <c r="A429" s="3"/>
      <c r="B429" s="3"/>
      <c r="C429" s="3"/>
      <c r="D429" s="3"/>
      <c r="E429" s="3"/>
      <c r="F429" s="3" t="s">
        <v>662</v>
      </c>
      <c r="G429" s="16">
        <v>746557</v>
      </c>
      <c r="H429" s="16">
        <v>0</v>
      </c>
      <c r="I429" s="16">
        <v>140000</v>
      </c>
      <c r="J429" s="5">
        <f t="shared" si="9"/>
        <v>140000</v>
      </c>
      <c r="K429" s="5"/>
      <c r="L429" s="31"/>
    </row>
    <row r="430" spans="1:12" x14ac:dyDescent="0.25">
      <c r="A430" s="1">
        <v>4</v>
      </c>
      <c r="B430" s="1">
        <v>1</v>
      </c>
      <c r="C430" s="1">
        <v>5</v>
      </c>
      <c r="D430" s="1"/>
      <c r="E430" s="1"/>
      <c r="F430" s="22" t="s">
        <v>7</v>
      </c>
      <c r="G430" s="41">
        <f>SUM(G431:G434)</f>
        <v>4841</v>
      </c>
      <c r="H430" s="41">
        <f>SUM(H431:H434)</f>
        <v>0</v>
      </c>
      <c r="I430" s="41">
        <f>SUM(I431:I434)</f>
        <v>1785</v>
      </c>
      <c r="J430" s="41">
        <f>SUM(J431:J434)</f>
        <v>1785</v>
      </c>
      <c r="K430" s="41"/>
      <c r="L430" s="31"/>
    </row>
    <row r="431" spans="1:12" ht="24" hidden="1" x14ac:dyDescent="0.25">
      <c r="A431" s="3">
        <v>4</v>
      </c>
      <c r="B431" s="3">
        <v>1</v>
      </c>
      <c r="C431" s="3">
        <v>5</v>
      </c>
      <c r="D431" s="3">
        <v>1</v>
      </c>
      <c r="E431" s="3"/>
      <c r="F431" s="3" t="s">
        <v>256</v>
      </c>
      <c r="G431" s="3"/>
      <c r="H431" s="3"/>
      <c r="I431" s="3"/>
      <c r="J431" s="5"/>
      <c r="K431" s="5"/>
      <c r="L431" s="31"/>
    </row>
    <row r="432" spans="1:12" ht="24" hidden="1" x14ac:dyDescent="0.25">
      <c r="A432" s="3">
        <v>4</v>
      </c>
      <c r="B432" s="3">
        <v>1</v>
      </c>
      <c r="C432" s="3">
        <v>5</v>
      </c>
      <c r="D432" s="3">
        <v>2</v>
      </c>
      <c r="E432" s="3"/>
      <c r="F432" s="3" t="s">
        <v>257</v>
      </c>
      <c r="G432" s="3"/>
      <c r="H432" s="3"/>
      <c r="I432" s="3"/>
      <c r="J432" s="5"/>
      <c r="K432" s="5"/>
      <c r="L432" s="31"/>
    </row>
    <row r="433" spans="1:12" hidden="1" x14ac:dyDescent="0.25">
      <c r="A433" s="3">
        <v>4</v>
      </c>
      <c r="B433" s="3">
        <v>1</v>
      </c>
      <c r="C433" s="3">
        <v>5</v>
      </c>
      <c r="D433" s="3">
        <v>3</v>
      </c>
      <c r="E433" s="3"/>
      <c r="F433" s="3" t="s">
        <v>258</v>
      </c>
      <c r="G433" s="3"/>
      <c r="H433" s="3"/>
      <c r="I433" s="3"/>
      <c r="J433" s="5"/>
      <c r="K433" s="5"/>
      <c r="L433" s="31"/>
    </row>
    <row r="434" spans="1:12" x14ac:dyDescent="0.25">
      <c r="A434" s="3">
        <v>4</v>
      </c>
      <c r="B434" s="3">
        <v>1</v>
      </c>
      <c r="C434" s="3">
        <v>5</v>
      </c>
      <c r="D434" s="3">
        <v>9</v>
      </c>
      <c r="E434" s="3"/>
      <c r="F434" s="3" t="s">
        <v>259</v>
      </c>
      <c r="G434" s="5">
        <f>SUM(G435:G438)</f>
        <v>4841</v>
      </c>
      <c r="H434" s="5">
        <f>SUM(H435:H438)</f>
        <v>0</v>
      </c>
      <c r="I434" s="5">
        <f>SUM(I435:I438)</f>
        <v>1785</v>
      </c>
      <c r="J434" s="5">
        <f>SUM(J435:J438)</f>
        <v>1785</v>
      </c>
      <c r="K434" s="5"/>
      <c r="L434" s="31"/>
    </row>
    <row r="435" spans="1:12" x14ac:dyDescent="0.25">
      <c r="A435" s="3"/>
      <c r="B435" s="3"/>
      <c r="C435" s="3"/>
      <c r="D435" s="3"/>
      <c r="E435" s="3"/>
      <c r="F435" s="3" t="s">
        <v>663</v>
      </c>
      <c r="G435" s="16">
        <v>371</v>
      </c>
      <c r="H435" s="16">
        <v>0</v>
      </c>
      <c r="I435" s="16">
        <v>264</v>
      </c>
      <c r="J435" s="5">
        <f>I435</f>
        <v>264</v>
      </c>
      <c r="K435" s="5"/>
      <c r="L435" s="31"/>
    </row>
    <row r="436" spans="1:12" x14ac:dyDescent="0.25">
      <c r="A436" s="3"/>
      <c r="B436" s="3"/>
      <c r="C436" s="3"/>
      <c r="D436" s="3"/>
      <c r="E436" s="3"/>
      <c r="F436" s="3" t="s">
        <v>664</v>
      </c>
      <c r="G436" s="16">
        <v>4470</v>
      </c>
      <c r="H436" s="16">
        <v>0</v>
      </c>
      <c r="I436" s="16">
        <v>1521</v>
      </c>
      <c r="J436" s="5">
        <f>I436</f>
        <v>1521</v>
      </c>
      <c r="K436" s="5"/>
      <c r="L436" s="31"/>
    </row>
    <row r="437" spans="1:12" x14ac:dyDescent="0.25">
      <c r="A437" s="3"/>
      <c r="B437" s="3"/>
      <c r="C437" s="3"/>
      <c r="D437" s="3"/>
      <c r="E437" s="3"/>
      <c r="F437" s="3" t="s">
        <v>665</v>
      </c>
      <c r="G437" s="16">
        <v>0</v>
      </c>
      <c r="H437" s="16">
        <v>0</v>
      </c>
      <c r="I437" s="16">
        <v>0</v>
      </c>
      <c r="J437" s="5">
        <f>I437</f>
        <v>0</v>
      </c>
      <c r="K437" s="5"/>
      <c r="L437" s="31"/>
    </row>
    <row r="438" spans="1:12" x14ac:dyDescent="0.25">
      <c r="A438" s="3"/>
      <c r="B438" s="3"/>
      <c r="C438" s="3"/>
      <c r="D438" s="3"/>
      <c r="E438" s="3"/>
      <c r="F438" s="3" t="s">
        <v>692</v>
      </c>
      <c r="G438" s="16">
        <v>0</v>
      </c>
      <c r="H438" s="16">
        <v>0</v>
      </c>
      <c r="I438" s="16">
        <v>0</v>
      </c>
      <c r="J438" s="5">
        <f>I438</f>
        <v>0</v>
      </c>
      <c r="K438" s="5"/>
      <c r="L438" s="31"/>
    </row>
    <row r="439" spans="1:12" x14ac:dyDescent="0.25">
      <c r="A439" s="1">
        <v>4</v>
      </c>
      <c r="B439" s="1">
        <v>1</v>
      </c>
      <c r="C439" s="1">
        <v>6</v>
      </c>
      <c r="D439" s="1"/>
      <c r="E439" s="1"/>
      <c r="F439" s="22" t="s">
        <v>8</v>
      </c>
      <c r="G439" s="41">
        <f>SUM(G440:G448)</f>
        <v>202545</v>
      </c>
      <c r="H439" s="41">
        <f>SUM(H440:H448)</f>
        <v>0</v>
      </c>
      <c r="I439" s="41">
        <f>SUM(I440:I448)</f>
        <v>0</v>
      </c>
      <c r="J439" s="41">
        <f>SUM(J440:J448)</f>
        <v>0</v>
      </c>
      <c r="K439" s="41"/>
      <c r="L439" s="31"/>
    </row>
    <row r="440" spans="1:12" hidden="1" x14ac:dyDescent="0.25">
      <c r="A440" s="3">
        <v>4</v>
      </c>
      <c r="B440" s="3">
        <v>1</v>
      </c>
      <c r="C440" s="3">
        <v>6</v>
      </c>
      <c r="D440" s="3">
        <v>1</v>
      </c>
      <c r="E440" s="3"/>
      <c r="F440" s="3" t="s">
        <v>260</v>
      </c>
      <c r="G440" s="3"/>
      <c r="H440" s="3"/>
      <c r="I440" s="3"/>
      <c r="J440" s="5"/>
      <c r="K440" s="5"/>
      <c r="L440" s="31"/>
    </row>
    <row r="441" spans="1:12" hidden="1" x14ac:dyDescent="0.25">
      <c r="A441" s="3">
        <v>4</v>
      </c>
      <c r="B441" s="3">
        <v>1</v>
      </c>
      <c r="C441" s="3">
        <v>6</v>
      </c>
      <c r="D441" s="3">
        <v>2</v>
      </c>
      <c r="E441" s="3"/>
      <c r="F441" s="3" t="s">
        <v>261</v>
      </c>
      <c r="G441" s="3"/>
      <c r="H441" s="3"/>
      <c r="I441" s="3"/>
      <c r="J441" s="5"/>
      <c r="K441" s="5"/>
      <c r="L441" s="31"/>
    </row>
    <row r="442" spans="1:12" hidden="1" x14ac:dyDescent="0.25">
      <c r="A442" s="3">
        <v>4</v>
      </c>
      <c r="B442" s="3">
        <v>1</v>
      </c>
      <c r="C442" s="3">
        <v>6</v>
      </c>
      <c r="D442" s="3">
        <v>3</v>
      </c>
      <c r="E442" s="3"/>
      <c r="F442" s="3" t="s">
        <v>262</v>
      </c>
      <c r="G442" s="3"/>
      <c r="H442" s="3"/>
      <c r="I442" s="3"/>
      <c r="J442" s="5"/>
      <c r="K442" s="5"/>
      <c r="L442" s="31"/>
    </row>
    <row r="443" spans="1:12" hidden="1" x14ac:dyDescent="0.25">
      <c r="A443" s="3">
        <v>4</v>
      </c>
      <c r="B443" s="3">
        <v>1</v>
      </c>
      <c r="C443" s="3">
        <v>6</v>
      </c>
      <c r="D443" s="3">
        <v>4</v>
      </c>
      <c r="E443" s="3"/>
      <c r="F443" s="3" t="s">
        <v>263</v>
      </c>
      <c r="G443" s="3"/>
      <c r="H443" s="3"/>
      <c r="I443" s="3"/>
      <c r="J443" s="5"/>
      <c r="K443" s="5"/>
      <c r="L443" s="31"/>
    </row>
    <row r="444" spans="1:12" hidden="1" x14ac:dyDescent="0.25">
      <c r="A444" s="3">
        <v>4</v>
      </c>
      <c r="B444" s="3">
        <v>1</v>
      </c>
      <c r="C444" s="3">
        <v>6</v>
      </c>
      <c r="D444" s="3">
        <v>5</v>
      </c>
      <c r="E444" s="3"/>
      <c r="F444" s="3" t="s">
        <v>264</v>
      </c>
      <c r="G444" s="3"/>
      <c r="H444" s="3"/>
      <c r="I444" s="3"/>
      <c r="J444" s="5"/>
      <c r="K444" s="5"/>
      <c r="L444" s="31"/>
    </row>
    <row r="445" spans="1:12" ht="24" hidden="1" x14ac:dyDescent="0.25">
      <c r="A445" s="3">
        <v>4</v>
      </c>
      <c r="B445" s="3">
        <v>1</v>
      </c>
      <c r="C445" s="3">
        <v>6</v>
      </c>
      <c r="D445" s="3">
        <v>6</v>
      </c>
      <c r="E445" s="3"/>
      <c r="F445" s="3" t="s">
        <v>265</v>
      </c>
      <c r="G445" s="3"/>
      <c r="H445" s="3"/>
      <c r="I445" s="3"/>
      <c r="J445" s="5"/>
      <c r="K445" s="5"/>
      <c r="L445" s="31"/>
    </row>
    <row r="446" spans="1:12" hidden="1" x14ac:dyDescent="0.25">
      <c r="A446" s="3">
        <v>4</v>
      </c>
      <c r="B446" s="3">
        <v>1</v>
      </c>
      <c r="C446" s="3">
        <v>6</v>
      </c>
      <c r="D446" s="3">
        <v>7</v>
      </c>
      <c r="E446" s="3"/>
      <c r="F446" s="3" t="s">
        <v>266</v>
      </c>
      <c r="G446" s="3"/>
      <c r="H446" s="3"/>
      <c r="I446" s="3"/>
      <c r="J446" s="5"/>
      <c r="K446" s="5"/>
      <c r="L446" s="31"/>
    </row>
    <row r="447" spans="1:12" hidden="1" x14ac:dyDescent="0.25">
      <c r="A447" s="3">
        <v>4</v>
      </c>
      <c r="B447" s="3">
        <v>1</v>
      </c>
      <c r="C447" s="3">
        <v>6</v>
      </c>
      <c r="D447" s="3">
        <v>8</v>
      </c>
      <c r="E447" s="3"/>
      <c r="F447" s="3" t="s">
        <v>267</v>
      </c>
      <c r="G447" s="3"/>
      <c r="H447" s="3"/>
      <c r="I447" s="3"/>
      <c r="J447" s="5"/>
      <c r="K447" s="5"/>
      <c r="L447" s="31"/>
    </row>
    <row r="448" spans="1:12" x14ac:dyDescent="0.25">
      <c r="A448" s="3">
        <v>4</v>
      </c>
      <c r="B448" s="3">
        <v>1</v>
      </c>
      <c r="C448" s="3">
        <v>6</v>
      </c>
      <c r="D448" s="3">
        <v>9</v>
      </c>
      <c r="E448" s="3"/>
      <c r="F448" s="3" t="s">
        <v>268</v>
      </c>
      <c r="G448" s="5">
        <f>SUM(G449:G450)</f>
        <v>202545</v>
      </c>
      <c r="H448" s="5">
        <f>SUM(H449:H450)</f>
        <v>0</v>
      </c>
      <c r="I448" s="5">
        <f>SUM(I449:I450)</f>
        <v>0</v>
      </c>
      <c r="J448" s="5">
        <f>SUM(J449:J450)</f>
        <v>0</v>
      </c>
      <c r="K448" s="5"/>
      <c r="L448" s="31"/>
    </row>
    <row r="449" spans="1:12" x14ac:dyDescent="0.25">
      <c r="A449" s="3"/>
      <c r="B449" s="3"/>
      <c r="C449" s="3"/>
      <c r="D449" s="3"/>
      <c r="E449" s="3"/>
      <c r="F449" s="3" t="s">
        <v>666</v>
      </c>
      <c r="G449" s="16">
        <v>17213</v>
      </c>
      <c r="H449" s="16">
        <v>0</v>
      </c>
      <c r="I449" s="16"/>
      <c r="J449" s="5">
        <f>I449</f>
        <v>0</v>
      </c>
      <c r="K449" s="5"/>
      <c r="L449" s="31"/>
    </row>
    <row r="450" spans="1:12" x14ac:dyDescent="0.25">
      <c r="A450" s="3"/>
      <c r="B450" s="3"/>
      <c r="C450" s="3"/>
      <c r="D450" s="3"/>
      <c r="E450" s="3"/>
      <c r="F450" s="3" t="s">
        <v>662</v>
      </c>
      <c r="G450" s="16">
        <v>185332</v>
      </c>
      <c r="H450" s="16">
        <v>0</v>
      </c>
      <c r="I450" s="16"/>
      <c r="J450" s="5">
        <f>I450</f>
        <v>0</v>
      </c>
      <c r="K450" s="5"/>
      <c r="L450" s="31"/>
    </row>
    <row r="451" spans="1:12" hidden="1" x14ac:dyDescent="0.25">
      <c r="A451" s="3">
        <v>4</v>
      </c>
      <c r="B451" s="3">
        <v>1</v>
      </c>
      <c r="C451" s="3">
        <v>7</v>
      </c>
      <c r="D451" s="3"/>
      <c r="E451" s="3"/>
      <c r="F451" s="4" t="s">
        <v>9</v>
      </c>
      <c r="G451" s="4"/>
      <c r="H451" s="4"/>
      <c r="I451" s="4"/>
      <c r="J451" s="5"/>
      <c r="K451" s="5"/>
      <c r="L451" s="31"/>
    </row>
    <row r="452" spans="1:12" hidden="1" x14ac:dyDescent="0.25">
      <c r="A452" s="3">
        <v>4</v>
      </c>
      <c r="B452" s="3">
        <v>1</v>
      </c>
      <c r="C452" s="3">
        <v>7</v>
      </c>
      <c r="D452" s="3">
        <v>1</v>
      </c>
      <c r="E452" s="3"/>
      <c r="F452" s="3" t="s">
        <v>269</v>
      </c>
      <c r="G452" s="3"/>
      <c r="H452" s="3"/>
      <c r="I452" s="3"/>
      <c r="J452" s="5"/>
      <c r="K452" s="5"/>
      <c r="L452" s="31"/>
    </row>
    <row r="453" spans="1:12" ht="24" hidden="1" x14ac:dyDescent="0.25">
      <c r="A453" s="3">
        <v>4</v>
      </c>
      <c r="B453" s="3">
        <v>1</v>
      </c>
      <c r="C453" s="3">
        <v>7</v>
      </c>
      <c r="D453" s="3">
        <v>2</v>
      </c>
      <c r="E453" s="3"/>
      <c r="F453" s="3" t="s">
        <v>270</v>
      </c>
      <c r="G453" s="3"/>
      <c r="H453" s="3"/>
      <c r="I453" s="3"/>
      <c r="J453" s="5"/>
      <c r="K453" s="5"/>
      <c r="L453" s="31"/>
    </row>
    <row r="454" spans="1:12" ht="24" hidden="1" x14ac:dyDescent="0.25">
      <c r="A454" s="3">
        <v>4</v>
      </c>
      <c r="B454" s="3">
        <v>1</v>
      </c>
      <c r="C454" s="3">
        <v>7</v>
      </c>
      <c r="D454" s="3">
        <v>3</v>
      </c>
      <c r="E454" s="3"/>
      <c r="F454" s="3" t="s">
        <v>271</v>
      </c>
      <c r="G454" s="3"/>
      <c r="H454" s="3"/>
      <c r="I454" s="3"/>
      <c r="J454" s="5"/>
      <c r="K454" s="5"/>
      <c r="L454" s="31"/>
    </row>
    <row r="455" spans="1:12" ht="24" hidden="1" x14ac:dyDescent="0.25">
      <c r="A455" s="3">
        <v>4</v>
      </c>
      <c r="B455" s="3">
        <v>1</v>
      </c>
      <c r="C455" s="3">
        <v>7</v>
      </c>
      <c r="D455" s="3">
        <v>4</v>
      </c>
      <c r="E455" s="3"/>
      <c r="F455" s="3" t="s">
        <v>272</v>
      </c>
      <c r="G455" s="3"/>
      <c r="H455" s="3"/>
      <c r="I455" s="3"/>
      <c r="J455" s="5"/>
      <c r="K455" s="5"/>
      <c r="L455" s="31"/>
    </row>
    <row r="456" spans="1:12" ht="36" hidden="1" x14ac:dyDescent="0.25">
      <c r="A456" s="3">
        <v>4</v>
      </c>
      <c r="B456" s="3">
        <v>1</v>
      </c>
      <c r="C456" s="3">
        <v>9</v>
      </c>
      <c r="D456" s="3"/>
      <c r="E456" s="3"/>
      <c r="F456" s="4" t="s">
        <v>10</v>
      </c>
      <c r="G456" s="4"/>
      <c r="H456" s="4"/>
      <c r="I456" s="4"/>
      <c r="J456" s="5"/>
      <c r="K456" s="5"/>
      <c r="L456" s="31"/>
    </row>
    <row r="457" spans="1:12" ht="36" hidden="1" x14ac:dyDescent="0.25">
      <c r="A457" s="3">
        <v>4</v>
      </c>
      <c r="B457" s="3">
        <v>1</v>
      </c>
      <c r="C457" s="3">
        <v>9</v>
      </c>
      <c r="D457" s="3">
        <v>1</v>
      </c>
      <c r="E457" s="3"/>
      <c r="F457" s="3" t="s">
        <v>273</v>
      </c>
      <c r="G457" s="3"/>
      <c r="H457" s="3"/>
      <c r="I457" s="3"/>
      <c r="J457" s="5"/>
      <c r="K457" s="5"/>
      <c r="L457" s="31"/>
    </row>
    <row r="458" spans="1:12" ht="60" hidden="1" x14ac:dyDescent="0.25">
      <c r="A458" s="3">
        <v>4</v>
      </c>
      <c r="B458" s="3">
        <v>1</v>
      </c>
      <c r="C458" s="3">
        <v>9</v>
      </c>
      <c r="D458" s="3">
        <v>2</v>
      </c>
      <c r="E458" s="3"/>
      <c r="F458" s="3" t="s">
        <v>274</v>
      </c>
      <c r="G458" s="3"/>
      <c r="H458" s="3"/>
      <c r="I458" s="3"/>
      <c r="J458" s="5"/>
      <c r="K458" s="5"/>
      <c r="L458" s="31"/>
    </row>
    <row r="459" spans="1:12" ht="36" x14ac:dyDescent="0.25">
      <c r="A459" s="2">
        <v>4</v>
      </c>
      <c r="B459" s="2">
        <v>2</v>
      </c>
      <c r="C459" s="2"/>
      <c r="D459" s="2"/>
      <c r="E459" s="2"/>
      <c r="F459" s="2" t="s">
        <v>275</v>
      </c>
      <c r="G459" s="2"/>
      <c r="H459" s="2"/>
      <c r="I459" s="2"/>
      <c r="J459" s="5"/>
      <c r="K459" s="5"/>
      <c r="L459" s="31"/>
    </row>
    <row r="460" spans="1:12" x14ac:dyDescent="0.25">
      <c r="A460" s="3">
        <v>4</v>
      </c>
      <c r="B460" s="3">
        <v>2</v>
      </c>
      <c r="C460" s="3">
        <v>1</v>
      </c>
      <c r="D460" s="8"/>
      <c r="E460" s="8"/>
      <c r="F460" s="11" t="s">
        <v>11</v>
      </c>
      <c r="G460" s="21">
        <f>SUM(G461:G463)</f>
        <v>12001280</v>
      </c>
      <c r="H460" s="21">
        <f>SUM(H461:H463)</f>
        <v>0</v>
      </c>
      <c r="I460" s="21">
        <f>SUM(I461:I463)</f>
        <v>2553000</v>
      </c>
      <c r="J460" s="21">
        <f>SUM(J461:J463)</f>
        <v>2553000</v>
      </c>
      <c r="K460" s="7"/>
      <c r="L460" s="31"/>
    </row>
    <row r="461" spans="1:12" x14ac:dyDescent="0.25">
      <c r="A461" s="3">
        <v>4</v>
      </c>
      <c r="B461" s="3">
        <v>2</v>
      </c>
      <c r="C461" s="3">
        <v>1</v>
      </c>
      <c r="D461" s="3">
        <v>1</v>
      </c>
      <c r="E461" s="3"/>
      <c r="F461" s="3" t="s">
        <v>27</v>
      </c>
      <c r="G461" s="5">
        <v>12001280</v>
      </c>
      <c r="H461" s="16">
        <v>0</v>
      </c>
      <c r="I461" s="16">
        <v>2553000</v>
      </c>
      <c r="J461" s="5">
        <f>I461</f>
        <v>2553000</v>
      </c>
      <c r="K461" s="5"/>
      <c r="L461" s="31"/>
    </row>
    <row r="462" spans="1:12" x14ac:dyDescent="0.25">
      <c r="A462" s="3">
        <v>4</v>
      </c>
      <c r="B462" s="3">
        <v>2</v>
      </c>
      <c r="C462" s="3">
        <v>1</v>
      </c>
      <c r="D462" s="3">
        <v>2</v>
      </c>
      <c r="E462" s="3"/>
      <c r="F462" s="3" t="s">
        <v>28</v>
      </c>
      <c r="G462" s="5">
        <v>0</v>
      </c>
      <c r="H462" s="16">
        <v>0</v>
      </c>
      <c r="I462" s="16">
        <v>0</v>
      </c>
      <c r="J462" s="5">
        <f>I462</f>
        <v>0</v>
      </c>
      <c r="K462" s="5"/>
      <c r="L462" s="31"/>
    </row>
    <row r="463" spans="1:12" x14ac:dyDescent="0.25">
      <c r="A463" s="3">
        <v>4</v>
      </c>
      <c r="B463" s="3">
        <v>2</v>
      </c>
      <c r="C463" s="3">
        <v>1</v>
      </c>
      <c r="D463" s="3">
        <v>3</v>
      </c>
      <c r="E463" s="3"/>
      <c r="F463" s="3" t="s">
        <v>29</v>
      </c>
      <c r="G463" s="5">
        <v>0</v>
      </c>
      <c r="H463" s="16">
        <v>0</v>
      </c>
      <c r="I463" s="16">
        <v>0</v>
      </c>
      <c r="J463" s="5">
        <f>I463</f>
        <v>0</v>
      </c>
      <c r="K463" s="5"/>
      <c r="L463" s="31"/>
    </row>
    <row r="464" spans="1:12" ht="24" hidden="1" x14ac:dyDescent="0.25">
      <c r="A464" s="3">
        <v>4</v>
      </c>
      <c r="B464" s="3">
        <v>2</v>
      </c>
      <c r="C464" s="3">
        <v>2</v>
      </c>
      <c r="D464" s="3"/>
      <c r="E464" s="3"/>
      <c r="F464" s="4" t="s">
        <v>12</v>
      </c>
      <c r="G464" s="4"/>
      <c r="H464" s="4"/>
      <c r="I464" s="4"/>
      <c r="J464" s="5"/>
      <c r="K464" s="5"/>
      <c r="L464" s="31"/>
    </row>
    <row r="465" spans="1:12" ht="24" hidden="1" x14ac:dyDescent="0.25">
      <c r="A465" s="3">
        <v>4</v>
      </c>
      <c r="B465" s="3">
        <v>2</v>
      </c>
      <c r="C465" s="3">
        <v>2</v>
      </c>
      <c r="D465" s="3">
        <v>1</v>
      </c>
      <c r="E465" s="3"/>
      <c r="F465" s="3" t="s">
        <v>19</v>
      </c>
      <c r="G465" s="3"/>
      <c r="H465" s="3"/>
      <c r="I465" s="3"/>
      <c r="J465" s="5"/>
      <c r="K465" s="5"/>
      <c r="L465" s="31"/>
    </row>
    <row r="466" spans="1:12" hidden="1" x14ac:dyDescent="0.25">
      <c r="A466" s="3">
        <v>4</v>
      </c>
      <c r="B466" s="3">
        <v>2</v>
      </c>
      <c r="C466" s="3">
        <v>2</v>
      </c>
      <c r="D466" s="3">
        <v>2</v>
      </c>
      <c r="E466" s="3"/>
      <c r="F466" s="3" t="s">
        <v>20</v>
      </c>
      <c r="G466" s="3"/>
      <c r="H466" s="3"/>
      <c r="I466" s="3"/>
      <c r="J466" s="5"/>
      <c r="K466" s="5"/>
      <c r="L466" s="31"/>
    </row>
    <row r="467" spans="1:12" hidden="1" x14ac:dyDescent="0.25">
      <c r="A467" s="3">
        <v>4</v>
      </c>
      <c r="B467" s="3">
        <v>2</v>
      </c>
      <c r="C467" s="3">
        <v>2</v>
      </c>
      <c r="D467" s="3">
        <v>3</v>
      </c>
      <c r="E467" s="3"/>
      <c r="F467" s="3" t="s">
        <v>21</v>
      </c>
      <c r="G467" s="3"/>
      <c r="H467" s="3"/>
      <c r="I467" s="3"/>
      <c r="J467" s="5"/>
      <c r="K467" s="5"/>
      <c r="L467" s="31"/>
    </row>
    <row r="468" spans="1:12" hidden="1" x14ac:dyDescent="0.25">
      <c r="A468" s="3">
        <v>4</v>
      </c>
      <c r="B468" s="3">
        <v>2</v>
      </c>
      <c r="C468" s="3">
        <v>2</v>
      </c>
      <c r="D468" s="3">
        <v>4</v>
      </c>
      <c r="E468" s="3"/>
      <c r="F468" s="3" t="s">
        <v>22</v>
      </c>
      <c r="G468" s="3"/>
      <c r="H468" s="3"/>
      <c r="I468" s="3"/>
      <c r="J468" s="5"/>
      <c r="K468" s="5"/>
      <c r="L468" s="31"/>
    </row>
    <row r="469" spans="1:12" hidden="1" x14ac:dyDescent="0.25">
      <c r="A469" s="3">
        <v>4</v>
      </c>
      <c r="B469" s="3">
        <v>2</v>
      </c>
      <c r="C469" s="3">
        <v>2</v>
      </c>
      <c r="D469" s="3">
        <v>5</v>
      </c>
      <c r="E469" s="3"/>
      <c r="F469" s="3" t="s">
        <v>23</v>
      </c>
      <c r="G469" s="3"/>
      <c r="H469" s="3"/>
      <c r="I469" s="3"/>
      <c r="J469" s="5"/>
      <c r="K469" s="5"/>
      <c r="L469" s="31"/>
    </row>
    <row r="470" spans="1:12" hidden="1" x14ac:dyDescent="0.25">
      <c r="A470" s="2">
        <v>4</v>
      </c>
      <c r="B470" s="2">
        <v>3</v>
      </c>
      <c r="C470" s="2"/>
      <c r="D470" s="2"/>
      <c r="E470" s="2"/>
      <c r="F470" s="2" t="s">
        <v>276</v>
      </c>
      <c r="G470" s="2"/>
      <c r="H470" s="2"/>
      <c r="I470" s="2"/>
      <c r="J470" s="5"/>
      <c r="K470" s="5"/>
      <c r="L470" s="31"/>
    </row>
    <row r="471" spans="1:12" hidden="1" x14ac:dyDescent="0.25">
      <c r="A471" s="3">
        <v>4</v>
      </c>
      <c r="B471" s="3">
        <v>3</v>
      </c>
      <c r="C471" s="3">
        <v>1</v>
      </c>
      <c r="D471" s="3"/>
      <c r="E471" s="3"/>
      <c r="F471" s="4" t="s">
        <v>277</v>
      </c>
      <c r="G471" s="4"/>
      <c r="H471" s="4"/>
      <c r="I471" s="4"/>
      <c r="J471" s="5"/>
      <c r="K471" s="5"/>
      <c r="L471" s="31"/>
    </row>
    <row r="472" spans="1:12" ht="24" hidden="1" x14ac:dyDescent="0.25">
      <c r="A472" s="3">
        <v>4</v>
      </c>
      <c r="B472" s="3">
        <v>3</v>
      </c>
      <c r="C472" s="3">
        <v>1</v>
      </c>
      <c r="D472" s="3">
        <v>1</v>
      </c>
      <c r="E472" s="3"/>
      <c r="F472" s="3" t="s">
        <v>278</v>
      </c>
      <c r="G472" s="3"/>
      <c r="H472" s="3"/>
      <c r="I472" s="3"/>
      <c r="J472" s="5"/>
      <c r="K472" s="5"/>
      <c r="L472" s="31"/>
    </row>
    <row r="473" spans="1:12" hidden="1" x14ac:dyDescent="0.25">
      <c r="A473" s="3">
        <v>4</v>
      </c>
      <c r="B473" s="3">
        <v>3</v>
      </c>
      <c r="C473" s="3">
        <v>1</v>
      </c>
      <c r="D473" s="3">
        <v>9</v>
      </c>
      <c r="E473" s="3"/>
      <c r="F473" s="3" t="s">
        <v>279</v>
      </c>
      <c r="G473" s="3"/>
      <c r="H473" s="3"/>
      <c r="I473" s="3"/>
      <c r="J473" s="5"/>
      <c r="K473" s="5"/>
      <c r="L473" s="31"/>
    </row>
    <row r="474" spans="1:12" hidden="1" x14ac:dyDescent="0.25">
      <c r="A474" s="3">
        <v>4</v>
      </c>
      <c r="B474" s="3">
        <v>3</v>
      </c>
      <c r="C474" s="3">
        <v>2</v>
      </c>
      <c r="D474" s="3"/>
      <c r="E474" s="3"/>
      <c r="F474" s="4" t="s">
        <v>13</v>
      </c>
      <c r="G474" s="4"/>
      <c r="H474" s="4"/>
      <c r="I474" s="4"/>
      <c r="J474" s="5"/>
      <c r="K474" s="5"/>
      <c r="L474" s="31"/>
    </row>
    <row r="475" spans="1:12" ht="24" hidden="1" x14ac:dyDescent="0.25">
      <c r="A475" s="3">
        <v>4</v>
      </c>
      <c r="B475" s="3">
        <v>3</v>
      </c>
      <c r="C475" s="3">
        <v>2</v>
      </c>
      <c r="D475" s="3">
        <v>1</v>
      </c>
      <c r="E475" s="3"/>
      <c r="F475" s="3" t="s">
        <v>280</v>
      </c>
      <c r="G475" s="3"/>
      <c r="H475" s="3"/>
      <c r="I475" s="3"/>
      <c r="J475" s="5"/>
      <c r="K475" s="5"/>
      <c r="L475" s="31"/>
    </row>
    <row r="476" spans="1:12" ht="24" hidden="1" x14ac:dyDescent="0.25">
      <c r="A476" s="3">
        <v>4</v>
      </c>
      <c r="B476" s="3">
        <v>3</v>
      </c>
      <c r="C476" s="3">
        <v>2</v>
      </c>
      <c r="D476" s="3">
        <v>2</v>
      </c>
      <c r="E476" s="3"/>
      <c r="F476" s="3" t="s">
        <v>281</v>
      </c>
      <c r="G476" s="3"/>
      <c r="H476" s="3"/>
      <c r="I476" s="3"/>
      <c r="J476" s="5"/>
      <c r="K476" s="5"/>
      <c r="L476" s="31"/>
    </row>
    <row r="477" spans="1:12" ht="24" hidden="1" x14ac:dyDescent="0.25">
      <c r="A477" s="3">
        <v>4</v>
      </c>
      <c r="B477" s="3">
        <v>3</v>
      </c>
      <c r="C477" s="3">
        <v>2</v>
      </c>
      <c r="D477" s="3">
        <v>3</v>
      </c>
      <c r="E477" s="3"/>
      <c r="F477" s="3" t="s">
        <v>282</v>
      </c>
      <c r="G477" s="3"/>
      <c r="H477" s="3"/>
      <c r="I477" s="3"/>
      <c r="J477" s="5"/>
      <c r="K477" s="5"/>
      <c r="L477" s="31"/>
    </row>
    <row r="478" spans="1:12" ht="24" hidden="1" x14ac:dyDescent="0.25">
      <c r="A478" s="3">
        <v>4</v>
      </c>
      <c r="B478" s="3">
        <v>3</v>
      </c>
      <c r="C478" s="3">
        <v>2</v>
      </c>
      <c r="D478" s="3">
        <v>4</v>
      </c>
      <c r="E478" s="3"/>
      <c r="F478" s="3" t="s">
        <v>283</v>
      </c>
      <c r="G478" s="3"/>
      <c r="H478" s="3"/>
      <c r="I478" s="3"/>
      <c r="J478" s="5"/>
      <c r="K478" s="5"/>
      <c r="L478" s="31"/>
    </row>
    <row r="479" spans="1:12" ht="24" hidden="1" x14ac:dyDescent="0.25">
      <c r="A479" s="3">
        <v>4</v>
      </c>
      <c r="B479" s="3">
        <v>3</v>
      </c>
      <c r="C479" s="3">
        <v>2</v>
      </c>
      <c r="D479" s="3">
        <v>5</v>
      </c>
      <c r="E479" s="3"/>
      <c r="F479" s="3" t="s">
        <v>284</v>
      </c>
      <c r="G479" s="3"/>
      <c r="H479" s="3"/>
      <c r="I479" s="3"/>
      <c r="J479" s="5"/>
      <c r="K479" s="5"/>
      <c r="L479" s="31"/>
    </row>
    <row r="480" spans="1:12" ht="24" hidden="1" x14ac:dyDescent="0.25">
      <c r="A480" s="3">
        <v>4</v>
      </c>
      <c r="B480" s="3">
        <v>3</v>
      </c>
      <c r="C480" s="3">
        <v>3</v>
      </c>
      <c r="D480" s="3"/>
      <c r="E480" s="3"/>
      <c r="F480" s="4" t="s">
        <v>14</v>
      </c>
      <c r="G480" s="4"/>
      <c r="H480" s="4"/>
      <c r="I480" s="4"/>
      <c r="J480" s="5"/>
      <c r="K480" s="5"/>
      <c r="L480" s="31"/>
    </row>
    <row r="481" spans="1:12" ht="24" hidden="1" x14ac:dyDescent="0.25">
      <c r="A481" s="3">
        <v>4</v>
      </c>
      <c r="B481" s="3">
        <v>3</v>
      </c>
      <c r="C481" s="3">
        <v>3</v>
      </c>
      <c r="D481" s="3">
        <v>1</v>
      </c>
      <c r="E481" s="3"/>
      <c r="F481" s="3" t="s">
        <v>14</v>
      </c>
      <c r="G481" s="3"/>
      <c r="H481" s="3"/>
      <c r="I481" s="3"/>
      <c r="J481" s="5"/>
      <c r="K481" s="5"/>
      <c r="L481" s="31"/>
    </row>
    <row r="482" spans="1:12" hidden="1" x14ac:dyDescent="0.25">
      <c r="A482" s="3">
        <v>4</v>
      </c>
      <c r="B482" s="3">
        <v>3</v>
      </c>
      <c r="C482" s="3">
        <v>4</v>
      </c>
      <c r="D482" s="3"/>
      <c r="E482" s="3"/>
      <c r="F482" s="4" t="s">
        <v>15</v>
      </c>
      <c r="G482" s="4"/>
      <c r="H482" s="4"/>
      <c r="I482" s="4"/>
      <c r="J482" s="5"/>
      <c r="K482" s="5"/>
      <c r="L482" s="31"/>
    </row>
    <row r="483" spans="1:12" hidden="1" x14ac:dyDescent="0.25">
      <c r="A483" s="3">
        <v>4</v>
      </c>
      <c r="B483" s="3">
        <v>3</v>
      </c>
      <c r="C483" s="3">
        <v>4</v>
      </c>
      <c r="D483" s="3">
        <v>1</v>
      </c>
      <c r="E483" s="3"/>
      <c r="F483" s="3" t="s">
        <v>285</v>
      </c>
      <c r="G483" s="3"/>
      <c r="H483" s="3"/>
      <c r="I483" s="3"/>
      <c r="J483" s="5"/>
      <c r="K483" s="5"/>
      <c r="L483" s="31"/>
    </row>
    <row r="484" spans="1:12" hidden="1" x14ac:dyDescent="0.25">
      <c r="A484" s="3">
        <v>4</v>
      </c>
      <c r="B484" s="3">
        <v>3</v>
      </c>
      <c r="C484" s="3">
        <v>9</v>
      </c>
      <c r="D484" s="3"/>
      <c r="E484" s="3"/>
      <c r="F484" s="4" t="s">
        <v>16</v>
      </c>
      <c r="G484" s="4"/>
      <c r="H484" s="4"/>
      <c r="I484" s="4"/>
      <c r="J484" s="5"/>
      <c r="K484" s="5"/>
      <c r="L484" s="31"/>
    </row>
    <row r="485" spans="1:12" hidden="1" x14ac:dyDescent="0.25">
      <c r="A485" s="3">
        <v>4</v>
      </c>
      <c r="B485" s="3">
        <v>3</v>
      </c>
      <c r="C485" s="3">
        <v>9</v>
      </c>
      <c r="D485" s="3">
        <v>1</v>
      </c>
      <c r="E485" s="3"/>
      <c r="F485" s="3" t="s">
        <v>286</v>
      </c>
      <c r="G485" s="3"/>
      <c r="H485" s="3"/>
      <c r="I485" s="3"/>
      <c r="J485" s="5"/>
      <c r="K485" s="5"/>
      <c r="L485" s="31"/>
    </row>
    <row r="486" spans="1:12" hidden="1" x14ac:dyDescent="0.25">
      <c r="A486" s="3">
        <v>4</v>
      </c>
      <c r="B486" s="3">
        <v>3</v>
      </c>
      <c r="C486" s="3">
        <v>9</v>
      </c>
      <c r="D486" s="3">
        <v>2</v>
      </c>
      <c r="E486" s="3"/>
      <c r="F486" s="3" t="s">
        <v>287</v>
      </c>
      <c r="G486" s="3"/>
      <c r="H486" s="3"/>
      <c r="I486" s="3"/>
      <c r="J486" s="5"/>
      <c r="K486" s="5"/>
      <c r="L486" s="31"/>
    </row>
    <row r="487" spans="1:12" ht="24" hidden="1" x14ac:dyDescent="0.25">
      <c r="A487" s="3">
        <v>4</v>
      </c>
      <c r="B487" s="3">
        <v>3</v>
      </c>
      <c r="C487" s="3">
        <v>9</v>
      </c>
      <c r="D487" s="3">
        <v>3</v>
      </c>
      <c r="E487" s="3"/>
      <c r="F487" s="3" t="s">
        <v>288</v>
      </c>
      <c r="G487" s="3"/>
      <c r="H487" s="3"/>
      <c r="I487" s="3"/>
      <c r="J487" s="5"/>
      <c r="K487" s="5"/>
      <c r="L487" s="31"/>
    </row>
    <row r="488" spans="1:12" ht="24" hidden="1" x14ac:dyDescent="0.25">
      <c r="A488" s="3">
        <v>4</v>
      </c>
      <c r="B488" s="3">
        <v>3</v>
      </c>
      <c r="C488" s="3">
        <v>9</v>
      </c>
      <c r="D488" s="3">
        <v>4</v>
      </c>
      <c r="E488" s="3"/>
      <c r="F488" s="3" t="s">
        <v>289</v>
      </c>
      <c r="G488" s="3"/>
      <c r="H488" s="3"/>
      <c r="I488" s="3"/>
      <c r="J488" s="5"/>
      <c r="K488" s="5"/>
      <c r="L488" s="31"/>
    </row>
    <row r="489" spans="1:12" hidden="1" x14ac:dyDescent="0.25">
      <c r="A489" s="3">
        <v>4</v>
      </c>
      <c r="B489" s="3">
        <v>3</v>
      </c>
      <c r="C489" s="3">
        <v>9</v>
      </c>
      <c r="D489" s="3">
        <v>5</v>
      </c>
      <c r="E489" s="3"/>
      <c r="F489" s="3" t="s">
        <v>75</v>
      </c>
      <c r="G489" s="3"/>
      <c r="H489" s="3"/>
      <c r="I489" s="3"/>
      <c r="J489" s="5"/>
      <c r="K489" s="5"/>
      <c r="L489" s="31"/>
    </row>
    <row r="490" spans="1:12" hidden="1" x14ac:dyDescent="0.25">
      <c r="A490" s="3">
        <v>4</v>
      </c>
      <c r="B490" s="3">
        <v>3</v>
      </c>
      <c r="C490" s="3">
        <v>9</v>
      </c>
      <c r="D490" s="3">
        <v>6</v>
      </c>
      <c r="E490" s="3"/>
      <c r="F490" s="3" t="s">
        <v>290</v>
      </c>
      <c r="G490" s="3"/>
      <c r="H490" s="3"/>
      <c r="I490" s="3"/>
      <c r="J490" s="5"/>
      <c r="K490" s="5"/>
      <c r="L490" s="31"/>
    </row>
    <row r="491" spans="1:12" hidden="1" x14ac:dyDescent="0.25">
      <c r="A491" s="3">
        <v>4</v>
      </c>
      <c r="B491" s="3">
        <v>3</v>
      </c>
      <c r="C491" s="3">
        <v>9</v>
      </c>
      <c r="D491" s="3">
        <v>9</v>
      </c>
      <c r="E491" s="3"/>
      <c r="F491" s="3" t="s">
        <v>16</v>
      </c>
      <c r="G491" s="3"/>
      <c r="H491" s="3"/>
      <c r="I491" s="3"/>
      <c r="J491" s="5"/>
      <c r="K491" s="5"/>
      <c r="L491" s="31"/>
    </row>
    <row r="492" spans="1:12" x14ac:dyDescent="0.25">
      <c r="A492" s="12">
        <v>5</v>
      </c>
      <c r="B492" s="12"/>
      <c r="C492" s="12"/>
      <c r="D492" s="12"/>
      <c r="E492" s="12"/>
      <c r="F492" s="12" t="s">
        <v>291</v>
      </c>
      <c r="G492" s="7">
        <f>G493+G594+G627+G637+G652</f>
        <v>16336020</v>
      </c>
      <c r="H492" s="7">
        <f>H493+H594+H627+H637+H652</f>
        <v>5430820</v>
      </c>
      <c r="I492" s="7">
        <f>I493+I594+I627+I637+I652</f>
        <v>0</v>
      </c>
      <c r="J492" s="7">
        <f>J493+J594+J627+J637+J652</f>
        <v>5430820</v>
      </c>
      <c r="K492" s="7"/>
      <c r="L492" s="31"/>
    </row>
    <row r="493" spans="1:12" x14ac:dyDescent="0.25">
      <c r="A493" s="2">
        <v>5</v>
      </c>
      <c r="B493" s="2">
        <v>1</v>
      </c>
      <c r="C493" s="2"/>
      <c r="D493" s="2"/>
      <c r="E493" s="2"/>
      <c r="F493" s="2" t="s">
        <v>292</v>
      </c>
      <c r="G493" s="20">
        <f>+G494+G509+G541</f>
        <v>16196320</v>
      </c>
      <c r="H493" s="20">
        <f>+H494+H509+H541</f>
        <v>5252320</v>
      </c>
      <c r="I493" s="20">
        <f>+I494+I509+I541</f>
        <v>0</v>
      </c>
      <c r="J493" s="20">
        <f>+J494+J509+J541</f>
        <v>5252320</v>
      </c>
      <c r="K493" s="20"/>
      <c r="L493" s="31"/>
    </row>
    <row r="494" spans="1:12" x14ac:dyDescent="0.25">
      <c r="A494" s="3">
        <v>5</v>
      </c>
      <c r="B494" s="3">
        <v>1</v>
      </c>
      <c r="C494" s="3">
        <v>1</v>
      </c>
      <c r="D494" s="3"/>
      <c r="E494" s="3"/>
      <c r="F494" s="4" t="s">
        <v>79</v>
      </c>
      <c r="G494" s="42">
        <f>+G495+G497+G499+G503+G506</f>
        <v>11693719</v>
      </c>
      <c r="H494" s="42">
        <f>+H495+H497+H499+H503+H506</f>
        <v>2835746</v>
      </c>
      <c r="I494" s="42">
        <f>+I495+I497+I499+I503+I506</f>
        <v>0</v>
      </c>
      <c r="J494" s="42">
        <f>+J495+J497+J499+J503+J506</f>
        <v>2835746</v>
      </c>
      <c r="K494" s="42"/>
      <c r="L494" s="31"/>
    </row>
    <row r="495" spans="1:12" ht="24" x14ac:dyDescent="0.25">
      <c r="A495" s="3">
        <v>5</v>
      </c>
      <c r="B495" s="3">
        <v>1</v>
      </c>
      <c r="C495" s="3">
        <v>1</v>
      </c>
      <c r="D495" s="3">
        <v>1</v>
      </c>
      <c r="E495" s="3"/>
      <c r="F495" s="3" t="s">
        <v>293</v>
      </c>
      <c r="G495" s="5">
        <v>7499568</v>
      </c>
      <c r="H495" s="5">
        <f>H496</f>
        <v>2403644</v>
      </c>
      <c r="I495" s="5">
        <f>I496</f>
        <v>0</v>
      </c>
      <c r="J495" s="5">
        <f>J496</f>
        <v>2403644</v>
      </c>
      <c r="K495" s="5"/>
      <c r="L495" s="31"/>
    </row>
    <row r="496" spans="1:12" x14ac:dyDescent="0.25">
      <c r="A496" s="3"/>
      <c r="B496" s="3"/>
      <c r="C496" s="3"/>
      <c r="D496" s="3"/>
      <c r="E496" s="3">
        <v>31</v>
      </c>
      <c r="F496" s="3" t="s">
        <v>591</v>
      </c>
      <c r="G496" s="16">
        <v>7949568</v>
      </c>
      <c r="H496" s="5">
        <v>2403644</v>
      </c>
      <c r="I496" s="3"/>
      <c r="J496" s="5">
        <f>H496</f>
        <v>2403644</v>
      </c>
      <c r="K496" s="5"/>
      <c r="L496" s="31"/>
    </row>
    <row r="497" spans="1:12" x14ac:dyDescent="0.25">
      <c r="A497" s="3">
        <v>5</v>
      </c>
      <c r="B497" s="3">
        <v>1</v>
      </c>
      <c r="C497" s="3">
        <v>1</v>
      </c>
      <c r="D497" s="3">
        <v>2</v>
      </c>
      <c r="E497" s="3"/>
      <c r="F497" s="3" t="s">
        <v>294</v>
      </c>
      <c r="G497" s="5">
        <f>+G498</f>
        <v>1530014</v>
      </c>
      <c r="H497" s="5">
        <f>+H498</f>
        <v>172094</v>
      </c>
      <c r="I497" s="5">
        <f>+I498</f>
        <v>0</v>
      </c>
      <c r="J497" s="5">
        <f>+J498</f>
        <v>172094</v>
      </c>
      <c r="K497" s="5"/>
      <c r="L497" s="31"/>
    </row>
    <row r="498" spans="1:12" x14ac:dyDescent="0.25">
      <c r="A498" s="3"/>
      <c r="B498" s="3"/>
      <c r="C498" s="3"/>
      <c r="D498" s="3"/>
      <c r="E498" s="3">
        <v>11</v>
      </c>
      <c r="F498" s="3" t="s">
        <v>592</v>
      </c>
      <c r="G498" s="16">
        <v>1530014</v>
      </c>
      <c r="H498" s="5">
        <v>172094</v>
      </c>
      <c r="I498" s="3"/>
      <c r="J498" s="5">
        <f>H498</f>
        <v>172094</v>
      </c>
      <c r="K498" s="5"/>
      <c r="L498" s="31"/>
    </row>
    <row r="499" spans="1:12" x14ac:dyDescent="0.25">
      <c r="A499" s="3">
        <v>5</v>
      </c>
      <c r="B499" s="3">
        <v>1</v>
      </c>
      <c r="C499" s="3">
        <v>1</v>
      </c>
      <c r="D499" s="3">
        <v>3</v>
      </c>
      <c r="E499" s="3"/>
      <c r="F499" s="3" t="s">
        <v>295</v>
      </c>
      <c r="G499" s="5">
        <f>+G500+G501+G502</f>
        <v>912557</v>
      </c>
      <c r="H499" s="5">
        <f>+H500+H501+H502</f>
        <v>4586</v>
      </c>
      <c r="I499" s="5">
        <f>+I500+I501+I502</f>
        <v>0</v>
      </c>
      <c r="J499" s="5">
        <f>+J500+J501+J502</f>
        <v>4586</v>
      </c>
      <c r="K499" s="5"/>
      <c r="L499" s="31"/>
    </row>
    <row r="500" spans="1:12" x14ac:dyDescent="0.25">
      <c r="A500" s="3"/>
      <c r="B500" s="3"/>
      <c r="C500" s="3"/>
      <c r="D500" s="3"/>
      <c r="E500" s="3"/>
      <c r="F500" s="3" t="s">
        <v>593</v>
      </c>
      <c r="G500" s="16">
        <v>285982</v>
      </c>
      <c r="H500" s="5">
        <v>2338</v>
      </c>
      <c r="I500" s="3"/>
      <c r="J500" s="5">
        <f>H500</f>
        <v>2338</v>
      </c>
      <c r="K500" s="5"/>
      <c r="L500" s="31"/>
    </row>
    <row r="501" spans="1:12" x14ac:dyDescent="0.25">
      <c r="A501" s="3"/>
      <c r="B501" s="3"/>
      <c r="C501" s="3"/>
      <c r="D501" s="3"/>
      <c r="E501" s="3"/>
      <c r="F501" s="3" t="s">
        <v>594</v>
      </c>
      <c r="G501" s="16">
        <v>626575</v>
      </c>
      <c r="H501" s="5">
        <v>2248</v>
      </c>
      <c r="I501" s="3"/>
      <c r="J501" s="5">
        <f>H501</f>
        <v>2248</v>
      </c>
      <c r="K501" s="5"/>
      <c r="L501" s="31"/>
    </row>
    <row r="502" spans="1:12" x14ac:dyDescent="0.25">
      <c r="A502" s="3"/>
      <c r="B502" s="3"/>
      <c r="C502" s="3"/>
      <c r="D502" s="3"/>
      <c r="E502" s="3"/>
      <c r="F502" s="3" t="s">
        <v>669</v>
      </c>
      <c r="G502" s="16">
        <v>0</v>
      </c>
      <c r="H502" s="5">
        <v>0</v>
      </c>
      <c r="I502" s="3"/>
      <c r="J502" s="5">
        <f>H502</f>
        <v>0</v>
      </c>
      <c r="K502" s="5"/>
      <c r="L502" s="31"/>
    </row>
    <row r="503" spans="1:12" x14ac:dyDescent="0.25">
      <c r="A503" s="3">
        <v>5</v>
      </c>
      <c r="B503" s="3">
        <v>1</v>
      </c>
      <c r="C503" s="3">
        <v>1</v>
      </c>
      <c r="D503" s="3">
        <v>4</v>
      </c>
      <c r="E503" s="3"/>
      <c r="F503" s="3" t="s">
        <v>296</v>
      </c>
      <c r="G503" s="5">
        <f>+G504+G505</f>
        <v>1751580</v>
      </c>
      <c r="H503" s="5">
        <f>+H504+H505</f>
        <v>255422</v>
      </c>
      <c r="I503" s="5">
        <f>+I504+I505</f>
        <v>0</v>
      </c>
      <c r="J503" s="5">
        <f>+J504+J505</f>
        <v>255422</v>
      </c>
      <c r="K503" s="5"/>
      <c r="L503" s="31"/>
    </row>
    <row r="504" spans="1:12" x14ac:dyDescent="0.25">
      <c r="A504" s="3"/>
      <c r="B504" s="3"/>
      <c r="C504" s="3"/>
      <c r="D504" s="3"/>
      <c r="E504" s="3"/>
      <c r="F504" s="3" t="s">
        <v>596</v>
      </c>
      <c r="G504" s="16">
        <v>1289192</v>
      </c>
      <c r="H504" s="5">
        <v>168100</v>
      </c>
      <c r="I504" s="3"/>
      <c r="J504" s="5">
        <f>H504</f>
        <v>168100</v>
      </c>
      <c r="K504" s="5"/>
      <c r="L504" s="31"/>
    </row>
    <row r="505" spans="1:12" x14ac:dyDescent="0.25">
      <c r="A505" s="3"/>
      <c r="B505" s="3"/>
      <c r="C505" s="3"/>
      <c r="D505" s="3"/>
      <c r="E505" s="3"/>
      <c r="F505" s="3" t="s">
        <v>595</v>
      </c>
      <c r="G505" s="16">
        <v>462388</v>
      </c>
      <c r="H505" s="5">
        <v>87322</v>
      </c>
      <c r="I505" s="3"/>
      <c r="J505" s="5">
        <f>H505</f>
        <v>87322</v>
      </c>
      <c r="K505" s="5"/>
      <c r="L505" s="31"/>
    </row>
    <row r="506" spans="1:12" x14ac:dyDescent="0.25">
      <c r="A506" s="3">
        <v>5</v>
      </c>
      <c r="B506" s="3">
        <v>1</v>
      </c>
      <c r="C506" s="3">
        <v>1</v>
      </c>
      <c r="D506" s="3">
        <v>5</v>
      </c>
      <c r="E506" s="3"/>
      <c r="F506" s="3" t="s">
        <v>297</v>
      </c>
      <c r="G506" s="16">
        <f>G507</f>
        <v>0</v>
      </c>
      <c r="H506" s="16">
        <f>H507</f>
        <v>0</v>
      </c>
      <c r="I506" s="16">
        <f>I507</f>
        <v>0</v>
      </c>
      <c r="J506" s="5">
        <v>0</v>
      </c>
      <c r="K506" s="5"/>
      <c r="L506" s="31"/>
    </row>
    <row r="507" spans="1:12" x14ac:dyDescent="0.25">
      <c r="A507" s="3"/>
      <c r="B507" s="3"/>
      <c r="C507" s="3"/>
      <c r="D507" s="3"/>
      <c r="E507" s="3"/>
      <c r="F507" s="3" t="s">
        <v>672</v>
      </c>
      <c r="G507" s="16">
        <v>0</v>
      </c>
      <c r="H507" s="5">
        <v>0</v>
      </c>
      <c r="I507" s="16"/>
      <c r="J507" s="5">
        <v>0</v>
      </c>
      <c r="K507" s="5"/>
      <c r="L507" s="31"/>
    </row>
    <row r="508" spans="1:12" x14ac:dyDescent="0.25">
      <c r="A508" s="3">
        <v>5</v>
      </c>
      <c r="B508" s="3">
        <v>1</v>
      </c>
      <c r="C508" s="3">
        <v>1</v>
      </c>
      <c r="D508" s="3">
        <v>6</v>
      </c>
      <c r="E508" s="3"/>
      <c r="F508" s="3" t="s">
        <v>298</v>
      </c>
      <c r="G508" s="16">
        <v>0</v>
      </c>
      <c r="H508" s="5"/>
      <c r="I508" s="16"/>
      <c r="J508" s="5">
        <f>+G508+H508-I508</f>
        <v>0</v>
      </c>
      <c r="K508" s="5"/>
      <c r="L508" s="31"/>
    </row>
    <row r="509" spans="1:12" x14ac:dyDescent="0.25">
      <c r="A509" s="1">
        <v>5</v>
      </c>
      <c r="B509" s="1">
        <v>1</v>
      </c>
      <c r="C509" s="1">
        <v>2</v>
      </c>
      <c r="D509" s="1"/>
      <c r="E509" s="1"/>
      <c r="F509" s="22" t="s">
        <v>17</v>
      </c>
      <c r="G509" s="43">
        <f>+G510+G517+G520+G521+G525+G528+G530+G534+G536</f>
        <v>554279</v>
      </c>
      <c r="H509" s="43">
        <f>+H510+H517+H520+H521+H525+H528+H530+H534+H536</f>
        <v>110976</v>
      </c>
      <c r="I509" s="43">
        <f>+I510+I517+I520+I521+I525+I528+I530+I534+I536</f>
        <v>0</v>
      </c>
      <c r="J509" s="43">
        <f>+J510+J517+J520+J521+J525+J528+J530+J534+J536</f>
        <v>110976</v>
      </c>
      <c r="K509" s="43"/>
      <c r="L509" s="31"/>
    </row>
    <row r="510" spans="1:12" ht="24" x14ac:dyDescent="0.25">
      <c r="A510" s="3">
        <v>5</v>
      </c>
      <c r="B510" s="3">
        <v>1</v>
      </c>
      <c r="C510" s="3">
        <v>2</v>
      </c>
      <c r="D510" s="3">
        <v>1</v>
      </c>
      <c r="E510" s="3"/>
      <c r="F510" s="3" t="s">
        <v>299</v>
      </c>
      <c r="G510" s="5">
        <f>SUM(G511:G516)</f>
        <v>207261</v>
      </c>
      <c r="H510" s="5">
        <f>SUM(H511:H516)</f>
        <v>52164</v>
      </c>
      <c r="I510" s="5">
        <f>SUM(I511:I516)</f>
        <v>0</v>
      </c>
      <c r="J510" s="5">
        <f>SUM(J511:J516)</f>
        <v>52164</v>
      </c>
      <c r="K510" s="5"/>
      <c r="L510" s="31"/>
    </row>
    <row r="511" spans="1:12" x14ac:dyDescent="0.25">
      <c r="A511" s="3"/>
      <c r="B511" s="3"/>
      <c r="C511" s="3"/>
      <c r="D511" s="3"/>
      <c r="E511" s="3"/>
      <c r="F511" s="3" t="s">
        <v>597</v>
      </c>
      <c r="G511" s="5">
        <v>55047</v>
      </c>
      <c r="H511" s="5">
        <v>4660</v>
      </c>
      <c r="I511" s="3"/>
      <c r="J511" s="5">
        <f t="shared" ref="J511:J516" si="10">H511</f>
        <v>4660</v>
      </c>
      <c r="K511" s="5"/>
      <c r="L511" s="31"/>
    </row>
    <row r="512" spans="1:12" x14ac:dyDescent="0.25">
      <c r="A512" s="3"/>
      <c r="B512" s="3"/>
      <c r="C512" s="3"/>
      <c r="D512" s="3"/>
      <c r="E512" s="3"/>
      <c r="F512" s="3" t="s">
        <v>598</v>
      </c>
      <c r="G512" s="5">
        <v>0</v>
      </c>
      <c r="H512" s="5">
        <v>0</v>
      </c>
      <c r="I512" s="3"/>
      <c r="J512" s="5">
        <f t="shared" si="10"/>
        <v>0</v>
      </c>
      <c r="K512" s="5"/>
      <c r="L512" s="31"/>
    </row>
    <row r="513" spans="1:12" ht="24" x14ac:dyDescent="0.25">
      <c r="A513" s="3"/>
      <c r="B513" s="3"/>
      <c r="C513" s="3"/>
      <c r="D513" s="3"/>
      <c r="E513" s="3"/>
      <c r="F513" s="3" t="s">
        <v>599</v>
      </c>
      <c r="G513" s="5">
        <v>123729</v>
      </c>
      <c r="H513" s="5">
        <v>38126</v>
      </c>
      <c r="I513" s="3"/>
      <c r="J513" s="5">
        <f t="shared" si="10"/>
        <v>38126</v>
      </c>
      <c r="K513" s="5"/>
      <c r="L513" s="31"/>
    </row>
    <row r="514" spans="1:12" x14ac:dyDescent="0.25">
      <c r="A514" s="3"/>
      <c r="B514" s="3"/>
      <c r="C514" s="3"/>
      <c r="D514" s="3"/>
      <c r="E514" s="3"/>
      <c r="F514" s="3" t="s">
        <v>600</v>
      </c>
      <c r="G514" s="5">
        <v>7657</v>
      </c>
      <c r="H514" s="5">
        <v>2237</v>
      </c>
      <c r="I514" s="3"/>
      <c r="J514" s="5">
        <f t="shared" si="10"/>
        <v>2237</v>
      </c>
      <c r="K514" s="5"/>
      <c r="L514" s="31"/>
    </row>
    <row r="515" spans="1:12" x14ac:dyDescent="0.25">
      <c r="A515" s="3"/>
      <c r="B515" s="3"/>
      <c r="C515" s="3"/>
      <c r="D515" s="3"/>
      <c r="E515" s="3"/>
      <c r="F515" s="3" t="s">
        <v>601</v>
      </c>
      <c r="G515" s="5">
        <v>20828</v>
      </c>
      <c r="H515" s="5">
        <v>7141</v>
      </c>
      <c r="I515" s="3"/>
      <c r="J515" s="5">
        <f t="shared" si="10"/>
        <v>7141</v>
      </c>
      <c r="K515" s="5"/>
      <c r="L515" s="31"/>
    </row>
    <row r="516" spans="1:12" x14ac:dyDescent="0.25">
      <c r="A516" s="3"/>
      <c r="B516" s="3"/>
      <c r="C516" s="3"/>
      <c r="D516" s="3"/>
      <c r="E516" s="3"/>
      <c r="F516" s="3" t="s">
        <v>602</v>
      </c>
      <c r="G516" s="5">
        <v>0</v>
      </c>
      <c r="H516" s="5">
        <v>0</v>
      </c>
      <c r="I516" s="3"/>
      <c r="J516" s="5">
        <f t="shared" si="10"/>
        <v>0</v>
      </c>
      <c r="K516" s="5"/>
      <c r="L516" s="31"/>
    </row>
    <row r="517" spans="1:12" x14ac:dyDescent="0.25">
      <c r="A517" s="3">
        <v>5</v>
      </c>
      <c r="B517" s="3">
        <v>1</v>
      </c>
      <c r="C517" s="3">
        <v>2</v>
      </c>
      <c r="D517" s="3">
        <v>2</v>
      </c>
      <c r="E517" s="3"/>
      <c r="F517" s="3" t="s">
        <v>300</v>
      </c>
      <c r="G517" s="5">
        <f>SUM(G518:G519)</f>
        <v>231916</v>
      </c>
      <c r="H517" s="5">
        <f>SUM(H518:H519)</f>
        <v>34293</v>
      </c>
      <c r="I517" s="5">
        <f>SUM(I518:I519)</f>
        <v>0</v>
      </c>
      <c r="J517" s="5">
        <f>SUM(J518:J519)</f>
        <v>34293</v>
      </c>
      <c r="K517" s="5"/>
      <c r="L517" s="31"/>
    </row>
    <row r="518" spans="1:12" x14ac:dyDescent="0.25">
      <c r="A518" s="3"/>
      <c r="B518" s="3"/>
      <c r="C518" s="3"/>
      <c r="D518" s="3"/>
      <c r="E518" s="3"/>
      <c r="F518" s="3" t="s">
        <v>603</v>
      </c>
      <c r="G518" s="5">
        <v>230057</v>
      </c>
      <c r="H518" s="5">
        <v>34293</v>
      </c>
      <c r="I518" s="3"/>
      <c r="J518" s="5">
        <f>H518</f>
        <v>34293</v>
      </c>
      <c r="K518" s="5"/>
      <c r="L518" s="31"/>
    </row>
    <row r="519" spans="1:12" x14ac:dyDescent="0.25">
      <c r="A519" s="3"/>
      <c r="B519" s="3"/>
      <c r="C519" s="3"/>
      <c r="D519" s="3"/>
      <c r="E519" s="3"/>
      <c r="F519" s="3" t="s">
        <v>604</v>
      </c>
      <c r="G519" s="5">
        <v>1859</v>
      </c>
      <c r="H519" s="5">
        <v>0</v>
      </c>
      <c r="I519" s="3"/>
      <c r="J519" s="5">
        <f>H519</f>
        <v>0</v>
      </c>
      <c r="K519" s="5"/>
      <c r="L519" s="31"/>
    </row>
    <row r="520" spans="1:12" ht="24" x14ac:dyDescent="0.25">
      <c r="A520" s="3">
        <v>5</v>
      </c>
      <c r="B520" s="3">
        <v>1</v>
      </c>
      <c r="C520" s="3">
        <v>2</v>
      </c>
      <c r="D520" s="3">
        <v>3</v>
      </c>
      <c r="E520" s="3"/>
      <c r="F520" s="3" t="s">
        <v>301</v>
      </c>
      <c r="G520" s="3"/>
      <c r="H520" s="5"/>
      <c r="I520" s="3"/>
      <c r="J520" s="5">
        <f>+G520+H520-I520</f>
        <v>0</v>
      </c>
      <c r="K520" s="5"/>
      <c r="L520" s="31"/>
    </row>
    <row r="521" spans="1:12" ht="24" x14ac:dyDescent="0.25">
      <c r="A521" s="3">
        <v>5</v>
      </c>
      <c r="B521" s="3">
        <v>1</v>
      </c>
      <c r="C521" s="3">
        <v>2</v>
      </c>
      <c r="D521" s="3">
        <v>4</v>
      </c>
      <c r="E521" s="3"/>
      <c r="F521" s="3" t="s">
        <v>302</v>
      </c>
      <c r="G521" s="5">
        <f>SUM(G522:G524)</f>
        <v>16640</v>
      </c>
      <c r="H521" s="5">
        <f>SUM(H522:H524)</f>
        <v>6006</v>
      </c>
      <c r="I521" s="5">
        <f>SUM(I522:I524)</f>
        <v>0</v>
      </c>
      <c r="J521" s="5">
        <f>SUM(J522:J524)</f>
        <v>6006</v>
      </c>
      <c r="K521" s="5"/>
      <c r="L521" s="31"/>
    </row>
    <row r="522" spans="1:12" x14ac:dyDescent="0.25">
      <c r="A522" s="3"/>
      <c r="B522" s="3"/>
      <c r="C522" s="3"/>
      <c r="D522" s="3"/>
      <c r="E522" s="3"/>
      <c r="F522" s="3" t="s">
        <v>605</v>
      </c>
      <c r="G522" s="5">
        <v>2909</v>
      </c>
      <c r="H522" s="5">
        <v>2078</v>
      </c>
      <c r="I522" s="3"/>
      <c r="J522" s="5">
        <f>H522</f>
        <v>2078</v>
      </c>
      <c r="K522" s="5"/>
      <c r="L522" s="31"/>
    </row>
    <row r="523" spans="1:12" x14ac:dyDescent="0.25">
      <c r="A523" s="3"/>
      <c r="B523" s="3"/>
      <c r="C523" s="3"/>
      <c r="D523" s="3"/>
      <c r="E523" s="3"/>
      <c r="F523" s="3" t="s">
        <v>606</v>
      </c>
      <c r="G523" s="5">
        <v>11207</v>
      </c>
      <c r="H523" s="5">
        <v>3928</v>
      </c>
      <c r="I523" s="3"/>
      <c r="J523" s="5">
        <f>H523</f>
        <v>3928</v>
      </c>
      <c r="K523" s="5"/>
      <c r="L523" s="31"/>
    </row>
    <row r="524" spans="1:12" ht="24" x14ac:dyDescent="0.25">
      <c r="A524" s="3"/>
      <c r="B524" s="3"/>
      <c r="C524" s="3"/>
      <c r="D524" s="3"/>
      <c r="E524" s="3"/>
      <c r="F524" s="3" t="s">
        <v>607</v>
      </c>
      <c r="G524" s="5">
        <v>2524</v>
      </c>
      <c r="H524" s="5">
        <v>0</v>
      </c>
      <c r="I524" s="3"/>
      <c r="J524" s="5">
        <f>H524</f>
        <v>0</v>
      </c>
      <c r="K524" s="5"/>
      <c r="L524" s="31"/>
    </row>
    <row r="525" spans="1:12" x14ac:dyDescent="0.25">
      <c r="A525" s="3">
        <v>5</v>
      </c>
      <c r="B525" s="3">
        <v>1</v>
      </c>
      <c r="C525" s="3">
        <v>2</v>
      </c>
      <c r="D525" s="3">
        <v>5</v>
      </c>
      <c r="E525" s="3"/>
      <c r="F525" s="3" t="s">
        <v>303</v>
      </c>
      <c r="G525" s="5">
        <f>SUM(G526:G527)</f>
        <v>554</v>
      </c>
      <c r="H525" s="5">
        <f>SUM(H526:H527)</f>
        <v>0</v>
      </c>
      <c r="I525" s="5">
        <f>SUM(I526:I527)</f>
        <v>0</v>
      </c>
      <c r="J525" s="5">
        <f>SUM(J526:J527)</f>
        <v>0</v>
      </c>
      <c r="K525" s="5"/>
      <c r="L525" s="31"/>
    </row>
    <row r="526" spans="1:12" x14ac:dyDescent="0.25">
      <c r="A526" s="3"/>
      <c r="B526" s="3"/>
      <c r="C526" s="3"/>
      <c r="D526" s="3"/>
      <c r="E526" s="3"/>
      <c r="F526" s="3" t="s">
        <v>608</v>
      </c>
      <c r="G526" s="5">
        <v>0</v>
      </c>
      <c r="H526" s="5">
        <v>0</v>
      </c>
      <c r="I526" s="3"/>
      <c r="J526" s="5">
        <f t="shared" ref="J526:J540" si="11">+G526+H526-I526</f>
        <v>0</v>
      </c>
      <c r="K526" s="5"/>
      <c r="L526" s="31"/>
    </row>
    <row r="527" spans="1:12" x14ac:dyDescent="0.25">
      <c r="A527" s="3"/>
      <c r="B527" s="3"/>
      <c r="C527" s="3"/>
      <c r="D527" s="3"/>
      <c r="E527" s="3"/>
      <c r="F527" s="3" t="s">
        <v>609</v>
      </c>
      <c r="G527" s="5">
        <v>554</v>
      </c>
      <c r="H527" s="5">
        <v>0</v>
      </c>
      <c r="I527" s="3"/>
      <c r="J527" s="5">
        <f>H527</f>
        <v>0</v>
      </c>
      <c r="K527" s="5"/>
      <c r="L527" s="31"/>
    </row>
    <row r="528" spans="1:12" x14ac:dyDescent="0.25">
      <c r="A528" s="3">
        <v>5</v>
      </c>
      <c r="B528" s="3">
        <v>1</v>
      </c>
      <c r="C528" s="3">
        <v>2</v>
      </c>
      <c r="D528" s="3">
        <v>6</v>
      </c>
      <c r="E528" s="3"/>
      <c r="F528" s="3" t="s">
        <v>304</v>
      </c>
      <c r="G528" s="5">
        <f>G529</f>
        <v>93661</v>
      </c>
      <c r="H528" s="5">
        <f>H529</f>
        <v>18513</v>
      </c>
      <c r="I528" s="5">
        <f>I529</f>
        <v>0</v>
      </c>
      <c r="J528" s="5">
        <f>J529</f>
        <v>18513</v>
      </c>
      <c r="K528" s="5"/>
      <c r="L528" s="31"/>
    </row>
    <row r="529" spans="1:12" x14ac:dyDescent="0.25">
      <c r="A529" s="3"/>
      <c r="B529" s="3"/>
      <c r="C529" s="3"/>
      <c r="D529" s="3"/>
      <c r="E529" s="3"/>
      <c r="F529" s="3" t="s">
        <v>304</v>
      </c>
      <c r="G529" s="5">
        <v>93661</v>
      </c>
      <c r="H529" s="5">
        <v>18513</v>
      </c>
      <c r="I529" s="3"/>
      <c r="J529" s="5">
        <f>H529</f>
        <v>18513</v>
      </c>
      <c r="K529" s="5"/>
      <c r="L529" s="31"/>
    </row>
    <row r="530" spans="1:12" ht="24" x14ac:dyDescent="0.25">
      <c r="A530" s="3">
        <v>5</v>
      </c>
      <c r="B530" s="3">
        <v>1</v>
      </c>
      <c r="C530" s="3">
        <v>2</v>
      </c>
      <c r="D530" s="3">
        <v>7</v>
      </c>
      <c r="E530" s="3"/>
      <c r="F530" s="3" t="s">
        <v>305</v>
      </c>
      <c r="G530" s="5">
        <f>SUM(G531:G533)</f>
        <v>4060</v>
      </c>
      <c r="H530" s="5">
        <f>SUM(H531:H533)</f>
        <v>0</v>
      </c>
      <c r="I530" s="5">
        <f>SUM(I531:I533)</f>
        <v>0</v>
      </c>
      <c r="J530" s="5">
        <f>SUM(J531:J533)</f>
        <v>0</v>
      </c>
      <c r="K530" s="5"/>
      <c r="L530" s="31"/>
    </row>
    <row r="531" spans="1:12" x14ac:dyDescent="0.25">
      <c r="A531" s="3"/>
      <c r="B531" s="3"/>
      <c r="C531" s="3"/>
      <c r="D531" s="3"/>
      <c r="E531" s="3"/>
      <c r="F531" s="3" t="s">
        <v>610</v>
      </c>
      <c r="G531" s="16">
        <v>4060</v>
      </c>
      <c r="H531" s="5">
        <v>0</v>
      </c>
      <c r="I531" s="3"/>
      <c r="J531" s="5">
        <f>H531</f>
        <v>0</v>
      </c>
      <c r="K531" s="5"/>
      <c r="L531" s="31"/>
    </row>
    <row r="532" spans="1:12" x14ac:dyDescent="0.25">
      <c r="A532" s="3"/>
      <c r="B532" s="3"/>
      <c r="C532" s="3"/>
      <c r="D532" s="3"/>
      <c r="E532" s="3"/>
      <c r="F532" s="3" t="s">
        <v>611</v>
      </c>
      <c r="G532" s="16">
        <v>0</v>
      </c>
      <c r="H532" s="5">
        <v>0</v>
      </c>
      <c r="I532" s="3"/>
      <c r="J532" s="5">
        <f t="shared" si="11"/>
        <v>0</v>
      </c>
      <c r="K532" s="5"/>
      <c r="L532" s="31"/>
    </row>
    <row r="533" spans="1:12" ht="24" x14ac:dyDescent="0.25">
      <c r="A533" s="3"/>
      <c r="B533" s="3"/>
      <c r="C533" s="3"/>
      <c r="D533" s="3"/>
      <c r="E533" s="3"/>
      <c r="F533" s="3" t="s">
        <v>612</v>
      </c>
      <c r="G533" s="16">
        <v>0</v>
      </c>
      <c r="H533" s="5">
        <v>0</v>
      </c>
      <c r="I533" s="3"/>
      <c r="J533" s="5">
        <f t="shared" si="11"/>
        <v>0</v>
      </c>
      <c r="K533" s="5"/>
      <c r="L533" s="31"/>
    </row>
    <row r="534" spans="1:12" x14ac:dyDescent="0.25">
      <c r="A534" s="3">
        <v>5</v>
      </c>
      <c r="B534" s="3">
        <v>1</v>
      </c>
      <c r="C534" s="3">
        <v>2</v>
      </c>
      <c r="D534" s="3">
        <v>8</v>
      </c>
      <c r="E534" s="3"/>
      <c r="F534" s="3" t="s">
        <v>306</v>
      </c>
      <c r="G534" s="5">
        <f>G535</f>
        <v>0</v>
      </c>
      <c r="H534" s="5">
        <f>H535</f>
        <v>0</v>
      </c>
      <c r="I534" s="5">
        <f>I535</f>
        <v>0</v>
      </c>
      <c r="J534" s="5">
        <f>J535</f>
        <v>0</v>
      </c>
      <c r="K534" s="5"/>
      <c r="L534" s="31"/>
    </row>
    <row r="535" spans="1:12" x14ac:dyDescent="0.25">
      <c r="A535" s="3"/>
      <c r="B535" s="3"/>
      <c r="C535" s="3"/>
      <c r="D535" s="3"/>
      <c r="E535" s="3"/>
      <c r="F535" s="3" t="s">
        <v>613</v>
      </c>
      <c r="G535" s="16"/>
      <c r="H535" s="5">
        <v>0</v>
      </c>
      <c r="I535" s="3"/>
      <c r="J535" s="5">
        <f t="shared" si="11"/>
        <v>0</v>
      </c>
      <c r="K535" s="5"/>
      <c r="L535" s="31"/>
    </row>
    <row r="536" spans="1:12" x14ac:dyDescent="0.25">
      <c r="A536" s="3">
        <v>5</v>
      </c>
      <c r="B536" s="3">
        <v>1</v>
      </c>
      <c r="C536" s="3">
        <v>2</v>
      </c>
      <c r="D536" s="3">
        <v>9</v>
      </c>
      <c r="E536" s="3"/>
      <c r="F536" s="3" t="s">
        <v>307</v>
      </c>
      <c r="G536" s="5">
        <f>SUM(G537:G540)</f>
        <v>187</v>
      </c>
      <c r="H536" s="5">
        <f>SUM(H537:H540)</f>
        <v>0</v>
      </c>
      <c r="I536" s="5">
        <f>SUM(I537:I540)</f>
        <v>0</v>
      </c>
      <c r="J536" s="5">
        <f>SUM(J537:J540)</f>
        <v>0</v>
      </c>
      <c r="K536" s="5"/>
      <c r="L536" s="31"/>
    </row>
    <row r="537" spans="1:12" x14ac:dyDescent="0.25">
      <c r="A537" s="3"/>
      <c r="B537" s="3"/>
      <c r="C537" s="3"/>
      <c r="D537" s="3"/>
      <c r="E537" s="3"/>
      <c r="F537" s="3" t="s">
        <v>614</v>
      </c>
      <c r="G537" s="16">
        <v>187</v>
      </c>
      <c r="H537" s="5">
        <v>0</v>
      </c>
      <c r="I537" s="3"/>
      <c r="J537" s="5">
        <f>H537</f>
        <v>0</v>
      </c>
      <c r="K537" s="5"/>
      <c r="L537" s="31"/>
    </row>
    <row r="538" spans="1:12" ht="24" x14ac:dyDescent="0.25">
      <c r="A538" s="3"/>
      <c r="B538" s="3"/>
      <c r="C538" s="3"/>
      <c r="D538" s="3"/>
      <c r="E538" s="3"/>
      <c r="F538" s="3" t="s">
        <v>615</v>
      </c>
      <c r="G538" s="16">
        <v>0</v>
      </c>
      <c r="H538" s="5">
        <v>0</v>
      </c>
      <c r="I538" s="3"/>
      <c r="J538" s="5">
        <f t="shared" si="11"/>
        <v>0</v>
      </c>
      <c r="K538" s="5"/>
      <c r="L538" s="31"/>
    </row>
    <row r="539" spans="1:12" ht="24" x14ac:dyDescent="0.25">
      <c r="A539" s="3"/>
      <c r="B539" s="3"/>
      <c r="C539" s="3"/>
      <c r="D539" s="3"/>
      <c r="E539" s="3"/>
      <c r="F539" s="3" t="s">
        <v>616</v>
      </c>
      <c r="G539" s="16">
        <v>0</v>
      </c>
      <c r="H539" s="5">
        <v>0</v>
      </c>
      <c r="I539" s="3"/>
      <c r="J539" s="5">
        <f t="shared" si="11"/>
        <v>0</v>
      </c>
      <c r="K539" s="5"/>
      <c r="L539" s="31"/>
    </row>
    <row r="540" spans="1:12" ht="24" x14ac:dyDescent="0.25">
      <c r="A540" s="3"/>
      <c r="B540" s="3"/>
      <c r="C540" s="3"/>
      <c r="D540" s="3"/>
      <c r="E540" s="3"/>
      <c r="F540" s="3" t="s">
        <v>617</v>
      </c>
      <c r="G540" s="16">
        <v>0</v>
      </c>
      <c r="H540" s="5">
        <v>0</v>
      </c>
      <c r="I540" s="3"/>
      <c r="J540" s="5">
        <f t="shared" si="11"/>
        <v>0</v>
      </c>
      <c r="K540" s="5"/>
      <c r="L540" s="31"/>
    </row>
    <row r="541" spans="1:12" x14ac:dyDescent="0.25">
      <c r="A541" s="1">
        <v>5</v>
      </c>
      <c r="B541" s="1">
        <v>1</v>
      </c>
      <c r="C541" s="1">
        <v>3</v>
      </c>
      <c r="D541" s="1"/>
      <c r="E541" s="1"/>
      <c r="F541" s="22" t="s">
        <v>18</v>
      </c>
      <c r="G541" s="43">
        <f>+G542+G550+G552+G561+G566+G573+G575+G582+G588</f>
        <v>3948322</v>
      </c>
      <c r="H541" s="43">
        <f>+H542+H550+H552+H561+H566+H573+H575+H582+H588</f>
        <v>2305598</v>
      </c>
      <c r="I541" s="43">
        <f>+I542+I550+I552+I561+I566+I573+I575+I582+I588</f>
        <v>0</v>
      </c>
      <c r="J541" s="43">
        <f>+J542+J550+J552+J561+J566+J573+J575+J582+J588</f>
        <v>2305598</v>
      </c>
      <c r="K541" s="43"/>
      <c r="L541" s="31"/>
    </row>
    <row r="542" spans="1:12" x14ac:dyDescent="0.25">
      <c r="A542" s="3">
        <v>5</v>
      </c>
      <c r="B542" s="3">
        <v>1</v>
      </c>
      <c r="C542" s="3">
        <v>3</v>
      </c>
      <c r="D542" s="3">
        <v>1</v>
      </c>
      <c r="E542" s="3"/>
      <c r="F542" s="3" t="s">
        <v>308</v>
      </c>
      <c r="G542" s="20">
        <f>SUM(G543:G549)</f>
        <v>288536</v>
      </c>
      <c r="H542" s="20">
        <f>SUM(H543:H549)</f>
        <v>123625</v>
      </c>
      <c r="I542" s="20">
        <f>SUM(I543:I549)</f>
        <v>0</v>
      </c>
      <c r="J542" s="20">
        <f>SUM(J543:J549)</f>
        <v>123625</v>
      </c>
      <c r="K542" s="20"/>
      <c r="L542" s="31"/>
    </row>
    <row r="543" spans="1:12" x14ac:dyDescent="0.25">
      <c r="A543" s="3"/>
      <c r="B543" s="3"/>
      <c r="C543" s="3"/>
      <c r="D543" s="3"/>
      <c r="E543" s="3"/>
      <c r="F543" s="3" t="s">
        <v>618</v>
      </c>
      <c r="G543" s="16">
        <v>117862</v>
      </c>
      <c r="H543" s="5">
        <v>38158</v>
      </c>
      <c r="I543" s="3"/>
      <c r="J543" s="5">
        <f t="shared" ref="J543:J593" si="12">H543</f>
        <v>38158</v>
      </c>
      <c r="K543" s="5"/>
      <c r="L543" s="31"/>
    </row>
    <row r="544" spans="1:12" x14ac:dyDescent="0.25">
      <c r="A544" s="3"/>
      <c r="B544" s="3"/>
      <c r="C544" s="3"/>
      <c r="D544" s="3"/>
      <c r="E544" s="3"/>
      <c r="F544" s="3" t="s">
        <v>619</v>
      </c>
      <c r="G544" s="16">
        <v>10296</v>
      </c>
      <c r="H544" s="5">
        <v>10296</v>
      </c>
      <c r="I544" s="3"/>
      <c r="J544" s="5">
        <f t="shared" si="12"/>
        <v>10296</v>
      </c>
      <c r="K544" s="5"/>
      <c r="L544" s="31"/>
    </row>
    <row r="545" spans="1:12" x14ac:dyDescent="0.25">
      <c r="A545" s="3"/>
      <c r="B545" s="3"/>
      <c r="C545" s="3"/>
      <c r="D545" s="3"/>
      <c r="E545" s="3"/>
      <c r="F545" s="3" t="s">
        <v>620</v>
      </c>
      <c r="G545" s="16">
        <v>115342</v>
      </c>
      <c r="H545" s="5">
        <v>65980</v>
      </c>
      <c r="I545" s="3"/>
      <c r="J545" s="5">
        <f t="shared" si="12"/>
        <v>65980</v>
      </c>
      <c r="K545" s="5"/>
      <c r="L545" s="31"/>
    </row>
    <row r="546" spans="1:12" x14ac:dyDescent="0.25">
      <c r="A546" s="3"/>
      <c r="B546" s="3"/>
      <c r="C546" s="3"/>
      <c r="D546" s="3"/>
      <c r="E546" s="3"/>
      <c r="F546" s="3" t="s">
        <v>621</v>
      </c>
      <c r="G546" s="16">
        <v>25064</v>
      </c>
      <c r="H546" s="5">
        <v>4493</v>
      </c>
      <c r="I546" s="3"/>
      <c r="J546" s="5">
        <f t="shared" si="12"/>
        <v>4493</v>
      </c>
      <c r="K546" s="5"/>
      <c r="L546" s="31"/>
    </row>
    <row r="547" spans="1:12" x14ac:dyDescent="0.25">
      <c r="A547" s="3"/>
      <c r="B547" s="3"/>
      <c r="C547" s="3"/>
      <c r="D547" s="3"/>
      <c r="E547" s="3"/>
      <c r="F547" s="3" t="s">
        <v>670</v>
      </c>
      <c r="G547" s="16">
        <v>11107</v>
      </c>
      <c r="H547" s="5">
        <v>1392</v>
      </c>
      <c r="I547" s="3"/>
      <c r="J547" s="5">
        <f t="shared" si="12"/>
        <v>1392</v>
      </c>
      <c r="K547" s="5"/>
      <c r="L547" s="31"/>
    </row>
    <row r="548" spans="1:12" x14ac:dyDescent="0.25">
      <c r="A548" s="3"/>
      <c r="B548" s="3"/>
      <c r="C548" s="3"/>
      <c r="D548" s="3"/>
      <c r="E548" s="3"/>
      <c r="F548" s="3" t="s">
        <v>622</v>
      </c>
      <c r="G548" s="16">
        <v>8865</v>
      </c>
      <c r="H548" s="5">
        <v>3306</v>
      </c>
      <c r="I548" s="3"/>
      <c r="J548" s="5">
        <f t="shared" si="12"/>
        <v>3306</v>
      </c>
      <c r="K548" s="5"/>
      <c r="L548" s="31"/>
    </row>
    <row r="549" spans="1:12" x14ac:dyDescent="0.25">
      <c r="A549" s="3"/>
      <c r="B549" s="3"/>
      <c r="C549" s="3"/>
      <c r="D549" s="3"/>
      <c r="E549" s="3"/>
      <c r="F549" s="3" t="s">
        <v>623</v>
      </c>
      <c r="G549" s="16">
        <v>0</v>
      </c>
      <c r="H549" s="5"/>
      <c r="I549" s="3"/>
      <c r="J549" s="5">
        <f t="shared" si="12"/>
        <v>0</v>
      </c>
      <c r="K549" s="5"/>
      <c r="L549" s="31"/>
    </row>
    <row r="550" spans="1:12" x14ac:dyDescent="0.25">
      <c r="A550" s="3">
        <v>5</v>
      </c>
      <c r="B550" s="3">
        <v>1</v>
      </c>
      <c r="C550" s="3">
        <v>3</v>
      </c>
      <c r="D550" s="3">
        <v>2</v>
      </c>
      <c r="E550" s="3"/>
      <c r="F550" s="3" t="s">
        <v>309</v>
      </c>
      <c r="G550" s="20">
        <f>SUM(G551)</f>
        <v>6000</v>
      </c>
      <c r="H550" s="20">
        <f>SUM(H551)</f>
        <v>0</v>
      </c>
      <c r="I550" s="20">
        <f>SUM(I551)</f>
        <v>0</v>
      </c>
      <c r="J550" s="20">
        <f>SUM(J551)</f>
        <v>0</v>
      </c>
      <c r="K550" s="20"/>
      <c r="L550" s="31"/>
    </row>
    <row r="551" spans="1:12" x14ac:dyDescent="0.25">
      <c r="A551" s="3"/>
      <c r="B551" s="3"/>
      <c r="C551" s="3"/>
      <c r="D551" s="3"/>
      <c r="E551" s="3"/>
      <c r="F551" s="3" t="s">
        <v>624</v>
      </c>
      <c r="G551" s="16">
        <v>6000</v>
      </c>
      <c r="H551" s="5">
        <v>0</v>
      </c>
      <c r="I551" s="3"/>
      <c r="J551" s="5">
        <f t="shared" si="12"/>
        <v>0</v>
      </c>
      <c r="K551" s="5"/>
      <c r="L551" s="31"/>
    </row>
    <row r="552" spans="1:12" ht="24" x14ac:dyDescent="0.25">
      <c r="A552" s="3">
        <v>5</v>
      </c>
      <c r="B552" s="3">
        <v>1</v>
      </c>
      <c r="C552" s="3">
        <v>3</v>
      </c>
      <c r="D552" s="3">
        <v>3</v>
      </c>
      <c r="E552" s="3"/>
      <c r="F552" s="3" t="s">
        <v>310</v>
      </c>
      <c r="G552" s="20">
        <f>SUM(G553:G560)</f>
        <v>2681747</v>
      </c>
      <c r="H552" s="20">
        <f>SUM(H553:H560)</f>
        <v>222933</v>
      </c>
      <c r="I552" s="20">
        <f>SUM(I553:I560)</f>
        <v>0</v>
      </c>
      <c r="J552" s="20">
        <f>SUM(J553:J560)</f>
        <v>222933</v>
      </c>
      <c r="K552" s="20"/>
      <c r="L552" s="31"/>
    </row>
    <row r="553" spans="1:12" ht="24" x14ac:dyDescent="0.25">
      <c r="A553" s="3"/>
      <c r="B553" s="3"/>
      <c r="C553" s="3"/>
      <c r="D553" s="3"/>
      <c r="E553" s="3"/>
      <c r="F553" s="3" t="s">
        <v>625</v>
      </c>
      <c r="G553" s="16">
        <v>139200</v>
      </c>
      <c r="H553" s="5">
        <v>45000</v>
      </c>
      <c r="I553" s="3"/>
      <c r="J553" s="5">
        <f t="shared" si="12"/>
        <v>45000</v>
      </c>
      <c r="K553" s="5"/>
      <c r="L553" s="31"/>
    </row>
    <row r="554" spans="1:12" x14ac:dyDescent="0.25">
      <c r="A554" s="3"/>
      <c r="B554" s="3"/>
      <c r="C554" s="3"/>
      <c r="D554" s="3"/>
      <c r="E554" s="3"/>
      <c r="F554" s="3" t="s">
        <v>671</v>
      </c>
      <c r="G554" s="16">
        <v>185606</v>
      </c>
      <c r="H554" s="5">
        <v>0</v>
      </c>
      <c r="I554" s="3"/>
      <c r="J554" s="5">
        <f t="shared" si="12"/>
        <v>0</v>
      </c>
      <c r="K554" s="5"/>
      <c r="L554" s="31"/>
    </row>
    <row r="555" spans="1:12" ht="24" x14ac:dyDescent="0.25">
      <c r="A555" s="3"/>
      <c r="B555" s="3"/>
      <c r="C555" s="3"/>
      <c r="D555" s="3"/>
      <c r="E555" s="3"/>
      <c r="F555" s="3" t="s">
        <v>626</v>
      </c>
      <c r="G555" s="16">
        <v>176500</v>
      </c>
      <c r="H555" s="5">
        <v>0</v>
      </c>
      <c r="I555" s="3"/>
      <c r="J555" s="5">
        <f t="shared" si="12"/>
        <v>0</v>
      </c>
      <c r="K555" s="5"/>
      <c r="L555" s="31"/>
    </row>
    <row r="556" spans="1:12" x14ac:dyDescent="0.25">
      <c r="A556" s="3"/>
      <c r="B556" s="3"/>
      <c r="C556" s="3"/>
      <c r="D556" s="3"/>
      <c r="E556" s="3"/>
      <c r="F556" s="3" t="s">
        <v>627</v>
      </c>
      <c r="G556" s="16">
        <v>39500</v>
      </c>
      <c r="H556" s="5">
        <v>5800</v>
      </c>
      <c r="I556" s="3"/>
      <c r="J556" s="5">
        <f t="shared" si="12"/>
        <v>5800</v>
      </c>
      <c r="K556" s="5"/>
      <c r="L556" s="31"/>
    </row>
    <row r="557" spans="1:12" x14ac:dyDescent="0.25">
      <c r="A557" s="3"/>
      <c r="B557" s="3"/>
      <c r="C557" s="3"/>
      <c r="D557" s="3"/>
      <c r="E557" s="3"/>
      <c r="F557" s="3" t="s">
        <v>656</v>
      </c>
      <c r="G557" s="16">
        <v>89602</v>
      </c>
      <c r="H557" s="5">
        <v>10528</v>
      </c>
      <c r="I557" s="3"/>
      <c r="J557" s="5">
        <f t="shared" si="12"/>
        <v>10528</v>
      </c>
      <c r="K557" s="5"/>
      <c r="L557" s="31"/>
    </row>
    <row r="558" spans="1:12" ht="24" x14ac:dyDescent="0.25">
      <c r="A558" s="3"/>
      <c r="B558" s="3"/>
      <c r="C558" s="3"/>
      <c r="D558" s="3"/>
      <c r="E558" s="3"/>
      <c r="F558" s="3" t="s">
        <v>628</v>
      </c>
      <c r="G558" s="16">
        <v>1058391</v>
      </c>
      <c r="H558" s="5">
        <v>37360</v>
      </c>
      <c r="I558" s="3"/>
      <c r="J558" s="5">
        <f t="shared" si="12"/>
        <v>37360</v>
      </c>
      <c r="K558" s="5"/>
      <c r="L558" s="31"/>
    </row>
    <row r="559" spans="1:12" x14ac:dyDescent="0.25">
      <c r="A559" s="3"/>
      <c r="B559" s="3"/>
      <c r="C559" s="3"/>
      <c r="D559" s="3"/>
      <c r="E559" s="3"/>
      <c r="F559" s="3" t="s">
        <v>629</v>
      </c>
      <c r="G559" s="16">
        <v>452148</v>
      </c>
      <c r="H559" s="5">
        <v>124245</v>
      </c>
      <c r="I559" s="3"/>
      <c r="J559" s="5">
        <f t="shared" si="12"/>
        <v>124245</v>
      </c>
      <c r="K559" s="5"/>
      <c r="L559" s="31"/>
    </row>
    <row r="560" spans="1:12" ht="24" x14ac:dyDescent="0.25">
      <c r="A560" s="3"/>
      <c r="B560" s="3"/>
      <c r="C560" s="3"/>
      <c r="D560" s="3"/>
      <c r="E560" s="3"/>
      <c r="F560" s="3" t="s">
        <v>630</v>
      </c>
      <c r="G560" s="16">
        <v>540800</v>
      </c>
      <c r="H560" s="5">
        <v>0</v>
      </c>
      <c r="I560" s="3"/>
      <c r="J560" s="5">
        <f t="shared" si="12"/>
        <v>0</v>
      </c>
      <c r="K560" s="5"/>
      <c r="L560" s="31"/>
    </row>
    <row r="561" spans="1:12" x14ac:dyDescent="0.25">
      <c r="A561" s="3">
        <v>5</v>
      </c>
      <c r="B561" s="3">
        <v>1</v>
      </c>
      <c r="C561" s="3">
        <v>3</v>
      </c>
      <c r="D561" s="3">
        <v>4</v>
      </c>
      <c r="E561" s="3"/>
      <c r="F561" s="3" t="s">
        <v>311</v>
      </c>
      <c r="G561" s="20">
        <f>SUM(G562:G565)</f>
        <v>6979</v>
      </c>
      <c r="H561" s="20">
        <f>SUM(H562:H565)</f>
        <v>10316</v>
      </c>
      <c r="I561" s="20">
        <f>SUM(I562:I565)</f>
        <v>0</v>
      </c>
      <c r="J561" s="20">
        <f>SUM(J562:J565)</f>
        <v>10316</v>
      </c>
      <c r="K561" s="20"/>
      <c r="L561" s="31"/>
    </row>
    <row r="562" spans="1:12" x14ac:dyDescent="0.25">
      <c r="A562" s="3"/>
      <c r="B562" s="3"/>
      <c r="C562" s="3"/>
      <c r="D562" s="3"/>
      <c r="E562" s="3"/>
      <c r="F562" s="3" t="s">
        <v>631</v>
      </c>
      <c r="G562" s="16">
        <v>5218</v>
      </c>
      <c r="H562" s="5">
        <v>6160</v>
      </c>
      <c r="I562" s="3"/>
      <c r="J562" s="5">
        <f t="shared" si="12"/>
        <v>6160</v>
      </c>
      <c r="K562" s="5"/>
      <c r="L562" s="31"/>
    </row>
    <row r="563" spans="1:12" x14ac:dyDescent="0.25">
      <c r="A563" s="3"/>
      <c r="B563" s="3"/>
      <c r="C563" s="3"/>
      <c r="D563" s="3"/>
      <c r="E563" s="3"/>
      <c r="F563" s="3" t="s">
        <v>632</v>
      </c>
      <c r="G563" s="16">
        <v>0</v>
      </c>
      <c r="H563" s="5"/>
      <c r="I563" s="3"/>
      <c r="J563" s="5">
        <f t="shared" si="12"/>
        <v>0</v>
      </c>
      <c r="K563" s="5"/>
      <c r="L563" s="31"/>
    </row>
    <row r="564" spans="1:12" x14ac:dyDescent="0.25">
      <c r="A564" s="3"/>
      <c r="B564" s="3"/>
      <c r="C564" s="3"/>
      <c r="D564" s="3"/>
      <c r="E564" s="3"/>
      <c r="F564" s="3" t="s">
        <v>633</v>
      </c>
      <c r="G564" s="16">
        <v>0</v>
      </c>
      <c r="H564" s="5"/>
      <c r="I564" s="3"/>
      <c r="J564" s="5">
        <f t="shared" si="12"/>
        <v>0</v>
      </c>
      <c r="K564" s="5"/>
      <c r="L564" s="31"/>
    </row>
    <row r="565" spans="1:12" ht="24" x14ac:dyDescent="0.25">
      <c r="A565" s="3"/>
      <c r="B565" s="3"/>
      <c r="C565" s="3"/>
      <c r="D565" s="3"/>
      <c r="E565" s="3"/>
      <c r="F565" s="3" t="s">
        <v>634</v>
      </c>
      <c r="G565" s="16">
        <v>1761</v>
      </c>
      <c r="H565" s="5">
        <v>4156</v>
      </c>
      <c r="I565" s="3"/>
      <c r="J565" s="5">
        <f t="shared" si="12"/>
        <v>4156</v>
      </c>
      <c r="K565" s="5"/>
      <c r="L565" s="31"/>
    </row>
    <row r="566" spans="1:12" ht="24" x14ac:dyDescent="0.25">
      <c r="A566" s="3">
        <v>5</v>
      </c>
      <c r="B566" s="3">
        <v>1</v>
      </c>
      <c r="C566" s="3">
        <v>3</v>
      </c>
      <c r="D566" s="3">
        <v>5</v>
      </c>
      <c r="E566" s="3"/>
      <c r="F566" s="3" t="s">
        <v>312</v>
      </c>
      <c r="G566" s="20">
        <f>SUM(G567:G572)</f>
        <v>100607</v>
      </c>
      <c r="H566" s="20">
        <f>SUM(H567:H572)</f>
        <v>50248</v>
      </c>
      <c r="I566" s="20">
        <f>SUM(I567:I572)</f>
        <v>0</v>
      </c>
      <c r="J566" s="20">
        <f>SUM(J567:J572)</f>
        <v>50248</v>
      </c>
      <c r="K566" s="20"/>
      <c r="L566" s="31"/>
    </row>
    <row r="567" spans="1:12" x14ac:dyDescent="0.25">
      <c r="A567" s="3"/>
      <c r="B567" s="3"/>
      <c r="C567" s="3"/>
      <c r="D567" s="3"/>
      <c r="E567" s="3"/>
      <c r="F567" s="3" t="s">
        <v>635</v>
      </c>
      <c r="G567" s="16">
        <v>25104</v>
      </c>
      <c r="H567" s="5">
        <v>12533</v>
      </c>
      <c r="I567" s="3"/>
      <c r="J567" s="5">
        <f t="shared" si="12"/>
        <v>12533</v>
      </c>
      <c r="K567" s="5"/>
      <c r="L567" s="31"/>
    </row>
    <row r="568" spans="1:12" ht="36" x14ac:dyDescent="0.25">
      <c r="A568" s="3"/>
      <c r="B568" s="3"/>
      <c r="C568" s="3"/>
      <c r="D568" s="3"/>
      <c r="E568" s="3"/>
      <c r="F568" s="3" t="s">
        <v>637</v>
      </c>
      <c r="G568" s="16">
        <v>25086</v>
      </c>
      <c r="H568" s="5">
        <v>0</v>
      </c>
      <c r="I568" s="3"/>
      <c r="J568" s="5">
        <f t="shared" si="12"/>
        <v>0</v>
      </c>
      <c r="K568" s="5"/>
      <c r="L568" s="31"/>
    </row>
    <row r="569" spans="1:12" ht="24" x14ac:dyDescent="0.25">
      <c r="A569" s="3"/>
      <c r="B569" s="3"/>
      <c r="C569" s="3"/>
      <c r="D569" s="3"/>
      <c r="E569" s="3"/>
      <c r="F569" s="3" t="s">
        <v>636</v>
      </c>
      <c r="G569" s="16">
        <v>19212</v>
      </c>
      <c r="H569" s="5">
        <v>1740</v>
      </c>
      <c r="I569" s="3"/>
      <c r="J569" s="5">
        <f t="shared" si="12"/>
        <v>1740</v>
      </c>
      <c r="K569" s="5"/>
      <c r="L569" s="31"/>
    </row>
    <row r="570" spans="1:12" x14ac:dyDescent="0.25">
      <c r="A570" s="3"/>
      <c r="B570" s="3"/>
      <c r="C570" s="3"/>
      <c r="D570" s="3"/>
      <c r="E570" s="3"/>
      <c r="F570" s="3" t="s">
        <v>638</v>
      </c>
      <c r="G570" s="16">
        <v>28349</v>
      </c>
      <c r="H570" s="5">
        <v>35975</v>
      </c>
      <c r="I570" s="3"/>
      <c r="J570" s="5">
        <f t="shared" si="12"/>
        <v>35975</v>
      </c>
      <c r="K570" s="5"/>
      <c r="L570" s="31"/>
    </row>
    <row r="571" spans="1:12" ht="24" x14ac:dyDescent="0.25">
      <c r="A571" s="3"/>
      <c r="B571" s="3"/>
      <c r="C571" s="3"/>
      <c r="D571" s="3"/>
      <c r="E571" s="3"/>
      <c r="F571" s="3" t="s">
        <v>712</v>
      </c>
      <c r="G571" s="16">
        <v>1356</v>
      </c>
      <c r="H571" s="5">
        <v>0</v>
      </c>
      <c r="I571" s="3"/>
      <c r="J571" s="5">
        <f t="shared" si="12"/>
        <v>0</v>
      </c>
      <c r="K571" s="5"/>
      <c r="L571" s="31"/>
    </row>
    <row r="572" spans="1:12" x14ac:dyDescent="0.25">
      <c r="A572" s="3"/>
      <c r="B572" s="3"/>
      <c r="C572" s="3"/>
      <c r="D572" s="3"/>
      <c r="E572" s="3"/>
      <c r="F572" s="3" t="s">
        <v>639</v>
      </c>
      <c r="G572" s="16">
        <v>1500</v>
      </c>
      <c r="H572" s="5">
        <v>0</v>
      </c>
      <c r="I572" s="3"/>
      <c r="J572" s="5">
        <f t="shared" si="12"/>
        <v>0</v>
      </c>
      <c r="K572" s="5"/>
      <c r="L572" s="31"/>
    </row>
    <row r="573" spans="1:12" x14ac:dyDescent="0.25">
      <c r="A573" s="3">
        <v>5</v>
      </c>
      <c r="B573" s="3">
        <v>1</v>
      </c>
      <c r="C573" s="3">
        <v>3</v>
      </c>
      <c r="D573" s="3">
        <v>6</v>
      </c>
      <c r="E573" s="3"/>
      <c r="F573" s="3" t="s">
        <v>313</v>
      </c>
      <c r="G573" s="20">
        <f>G574</f>
        <v>12101</v>
      </c>
      <c r="H573" s="20">
        <f>H574</f>
        <v>0</v>
      </c>
      <c r="I573" s="20">
        <f>I574</f>
        <v>0</v>
      </c>
      <c r="J573" s="20">
        <f>J574</f>
        <v>0</v>
      </c>
      <c r="K573" s="20"/>
      <c r="L573" s="31"/>
    </row>
    <row r="574" spans="1:12" ht="36" x14ac:dyDescent="0.25">
      <c r="A574" s="3"/>
      <c r="B574" s="3"/>
      <c r="C574" s="3"/>
      <c r="D574" s="3"/>
      <c r="E574" s="3"/>
      <c r="F574" s="3" t="s">
        <v>640</v>
      </c>
      <c r="G574" s="16">
        <v>12101</v>
      </c>
      <c r="H574" s="5">
        <v>0</v>
      </c>
      <c r="I574" s="3"/>
      <c r="J574" s="5">
        <f t="shared" si="12"/>
        <v>0</v>
      </c>
      <c r="K574" s="5"/>
      <c r="L574" s="31"/>
    </row>
    <row r="575" spans="1:12" x14ac:dyDescent="0.25">
      <c r="A575" s="3">
        <v>5</v>
      </c>
      <c r="B575" s="3">
        <v>1</v>
      </c>
      <c r="C575" s="3">
        <v>3</v>
      </c>
      <c r="D575" s="3">
        <v>7</v>
      </c>
      <c r="E575" s="3"/>
      <c r="F575" s="3" t="s">
        <v>314</v>
      </c>
      <c r="G575" s="20">
        <f>SUM(G576:G581)</f>
        <v>35266</v>
      </c>
      <c r="H575" s="20">
        <f>SUM(H576:H581)</f>
        <v>5050</v>
      </c>
      <c r="I575" s="20">
        <f>SUM(I576:I581)</f>
        <v>0</v>
      </c>
      <c r="J575" s="20">
        <f>SUM(J576:J581)</f>
        <v>5050</v>
      </c>
      <c r="K575" s="20"/>
      <c r="L575" s="31"/>
    </row>
    <row r="576" spans="1:12" x14ac:dyDescent="0.25">
      <c r="A576" s="3"/>
      <c r="B576" s="3"/>
      <c r="C576" s="3"/>
      <c r="D576" s="3"/>
      <c r="E576" s="3"/>
      <c r="F576" s="3" t="s">
        <v>641</v>
      </c>
      <c r="G576" s="16">
        <v>5843</v>
      </c>
      <c r="H576" s="5">
        <v>0</v>
      </c>
      <c r="I576" s="3"/>
      <c r="J576" s="5">
        <f t="shared" si="12"/>
        <v>0</v>
      </c>
      <c r="K576" s="5"/>
      <c r="L576" s="31"/>
    </row>
    <row r="577" spans="1:12" x14ac:dyDescent="0.25">
      <c r="A577" s="3"/>
      <c r="B577" s="3"/>
      <c r="C577" s="3"/>
      <c r="D577" s="3"/>
      <c r="E577" s="3"/>
      <c r="F577" s="3" t="s">
        <v>642</v>
      </c>
      <c r="G577" s="16">
        <v>3296</v>
      </c>
      <c r="H577" s="5">
        <v>795</v>
      </c>
      <c r="I577" s="3"/>
      <c r="J577" s="5">
        <f t="shared" si="12"/>
        <v>795</v>
      </c>
      <c r="K577" s="5"/>
      <c r="L577" s="31"/>
    </row>
    <row r="578" spans="1:12" x14ac:dyDescent="0.25">
      <c r="A578" s="3"/>
      <c r="B578" s="3"/>
      <c r="C578" s="3"/>
      <c r="D578" s="3"/>
      <c r="E578" s="3"/>
      <c r="F578" s="3" t="s">
        <v>643</v>
      </c>
      <c r="G578" s="16">
        <v>26127</v>
      </c>
      <c r="H578" s="5">
        <v>2321</v>
      </c>
      <c r="I578" s="3"/>
      <c r="J578" s="5">
        <f t="shared" si="12"/>
        <v>2321</v>
      </c>
      <c r="K578" s="5"/>
      <c r="L578" s="31"/>
    </row>
    <row r="579" spans="1:12" x14ac:dyDescent="0.25">
      <c r="A579" s="3"/>
      <c r="B579" s="3"/>
      <c r="C579" s="3"/>
      <c r="D579" s="3"/>
      <c r="E579" s="3"/>
      <c r="F579" s="3" t="s">
        <v>644</v>
      </c>
      <c r="G579" s="16">
        <v>0</v>
      </c>
      <c r="H579" s="5">
        <v>1934</v>
      </c>
      <c r="I579" s="3"/>
      <c r="J579" s="5">
        <f t="shared" si="12"/>
        <v>1934</v>
      </c>
      <c r="K579" s="5"/>
      <c r="L579" s="31"/>
    </row>
    <row r="580" spans="1:12" x14ac:dyDescent="0.25">
      <c r="A580" s="3"/>
      <c r="B580" s="3"/>
      <c r="C580" s="3"/>
      <c r="D580" s="3"/>
      <c r="E580" s="3"/>
      <c r="F580" s="3" t="s">
        <v>645</v>
      </c>
      <c r="G580" s="16">
        <v>0</v>
      </c>
      <c r="H580" s="5"/>
      <c r="I580" s="3"/>
      <c r="J580" s="5">
        <f t="shared" si="12"/>
        <v>0</v>
      </c>
      <c r="K580" s="5"/>
      <c r="L580" s="31"/>
    </row>
    <row r="581" spans="1:12" x14ac:dyDescent="0.25">
      <c r="A581" s="3"/>
      <c r="B581" s="3"/>
      <c r="C581" s="3"/>
      <c r="D581" s="3"/>
      <c r="E581" s="3"/>
      <c r="F581" s="3" t="s">
        <v>646</v>
      </c>
      <c r="G581" s="16">
        <v>0</v>
      </c>
      <c r="H581" s="5"/>
      <c r="I581" s="3"/>
      <c r="J581" s="5">
        <f t="shared" si="12"/>
        <v>0</v>
      </c>
      <c r="K581" s="5"/>
      <c r="L581" s="31"/>
    </row>
    <row r="582" spans="1:12" x14ac:dyDescent="0.25">
      <c r="A582" s="3">
        <v>5</v>
      </c>
      <c r="B582" s="3">
        <v>1</v>
      </c>
      <c r="C582" s="3">
        <v>3</v>
      </c>
      <c r="D582" s="3">
        <v>8</v>
      </c>
      <c r="E582" s="3"/>
      <c r="F582" s="3" t="s">
        <v>315</v>
      </c>
      <c r="G582" s="20">
        <f>SUM(G583:G587)</f>
        <v>8410</v>
      </c>
      <c r="H582" s="20">
        <f>SUM(H583:H587)</f>
        <v>10254</v>
      </c>
      <c r="I582" s="20">
        <f>SUM(I583:I587)</f>
        <v>0</v>
      </c>
      <c r="J582" s="20">
        <f>SUM(J583:J587)</f>
        <v>10254</v>
      </c>
      <c r="K582" s="20"/>
      <c r="L582" s="31"/>
    </row>
    <row r="583" spans="1:12" x14ac:dyDescent="0.25">
      <c r="A583" s="3"/>
      <c r="B583" s="3"/>
      <c r="C583" s="3"/>
      <c r="D583" s="3"/>
      <c r="E583" s="3"/>
      <c r="F583" s="3" t="s">
        <v>647</v>
      </c>
      <c r="G583" s="16">
        <v>250</v>
      </c>
      <c r="H583" s="5">
        <v>0</v>
      </c>
      <c r="I583" s="3"/>
      <c r="J583" s="5">
        <f t="shared" si="12"/>
        <v>0</v>
      </c>
      <c r="K583" s="5"/>
      <c r="L583" s="31"/>
    </row>
    <row r="584" spans="1:12" x14ac:dyDescent="0.25">
      <c r="A584" s="3"/>
      <c r="B584" s="3"/>
      <c r="C584" s="3"/>
      <c r="D584" s="3"/>
      <c r="E584" s="3"/>
      <c r="F584" s="3" t="s">
        <v>648</v>
      </c>
      <c r="G584" s="16">
        <v>1160</v>
      </c>
      <c r="H584" s="5">
        <v>3254</v>
      </c>
      <c r="I584" s="3"/>
      <c r="J584" s="5">
        <f t="shared" si="12"/>
        <v>3254</v>
      </c>
      <c r="K584" s="5"/>
      <c r="L584" s="31"/>
    </row>
    <row r="585" spans="1:12" x14ac:dyDescent="0.25">
      <c r="A585" s="3"/>
      <c r="B585" s="3"/>
      <c r="C585" s="3"/>
      <c r="D585" s="3"/>
      <c r="E585" s="3"/>
      <c r="F585" s="3" t="s">
        <v>649</v>
      </c>
      <c r="G585" s="16">
        <v>7000</v>
      </c>
      <c r="H585" s="5">
        <v>0</v>
      </c>
      <c r="I585" s="3"/>
      <c r="J585" s="5">
        <f t="shared" si="12"/>
        <v>0</v>
      </c>
      <c r="K585" s="5"/>
      <c r="L585" s="31"/>
    </row>
    <row r="586" spans="1:12" x14ac:dyDescent="0.25">
      <c r="A586" s="3"/>
      <c r="B586" s="3"/>
      <c r="C586" s="3"/>
      <c r="D586" s="3"/>
      <c r="E586" s="3"/>
      <c r="F586" s="3" t="s">
        <v>650</v>
      </c>
      <c r="G586" s="16">
        <v>0</v>
      </c>
      <c r="H586" s="5">
        <v>7000</v>
      </c>
      <c r="I586" s="3"/>
      <c r="J586" s="5">
        <f t="shared" si="12"/>
        <v>7000</v>
      </c>
      <c r="K586" s="5"/>
      <c r="L586" s="31"/>
    </row>
    <row r="587" spans="1:12" x14ac:dyDescent="0.25">
      <c r="A587" s="3"/>
      <c r="B587" s="3"/>
      <c r="C587" s="3"/>
      <c r="D587" s="3"/>
      <c r="E587" s="3"/>
      <c r="F587" s="3" t="s">
        <v>651</v>
      </c>
      <c r="G587" s="16">
        <v>0</v>
      </c>
      <c r="H587" s="5"/>
      <c r="I587" s="3"/>
      <c r="J587" s="5">
        <f t="shared" si="12"/>
        <v>0</v>
      </c>
      <c r="K587" s="5"/>
      <c r="L587" s="31"/>
    </row>
    <row r="588" spans="1:12" x14ac:dyDescent="0.25">
      <c r="A588" s="3">
        <v>5</v>
      </c>
      <c r="B588" s="3">
        <v>1</v>
      </c>
      <c r="C588" s="3">
        <v>3</v>
      </c>
      <c r="D588" s="3">
        <v>9</v>
      </c>
      <c r="E588" s="3"/>
      <c r="F588" s="3" t="s">
        <v>316</v>
      </c>
      <c r="G588" s="20">
        <f>SUM(G589:G593)</f>
        <v>808676</v>
      </c>
      <c r="H588" s="20">
        <f>SUM(H589:H593)</f>
        <v>1883172</v>
      </c>
      <c r="I588" s="20">
        <f>SUM(I589:I593)</f>
        <v>0</v>
      </c>
      <c r="J588" s="20">
        <f>SUM(J589:J593)</f>
        <v>1883172</v>
      </c>
      <c r="K588" s="20"/>
      <c r="L588" s="31"/>
    </row>
    <row r="589" spans="1:12" x14ac:dyDescent="0.25">
      <c r="A589" s="3"/>
      <c r="B589" s="3"/>
      <c r="C589" s="3"/>
      <c r="D589" s="3"/>
      <c r="E589" s="3"/>
      <c r="F589" s="3" t="s">
        <v>652</v>
      </c>
      <c r="G589" s="16">
        <v>0</v>
      </c>
      <c r="H589" s="5"/>
      <c r="I589" s="3"/>
      <c r="J589" s="5">
        <f t="shared" si="12"/>
        <v>0</v>
      </c>
      <c r="K589" s="5"/>
      <c r="L589" s="31"/>
    </row>
    <row r="590" spans="1:12" ht="24" x14ac:dyDescent="0.25">
      <c r="A590" s="3"/>
      <c r="B590" s="3"/>
      <c r="C590" s="3"/>
      <c r="D590" s="3"/>
      <c r="E590" s="3"/>
      <c r="F590" s="3" t="s">
        <v>820</v>
      </c>
      <c r="G590" s="16"/>
      <c r="H590" s="5">
        <v>1498311</v>
      </c>
      <c r="I590" s="3"/>
      <c r="J590" s="5">
        <f t="shared" si="12"/>
        <v>1498311</v>
      </c>
      <c r="K590" s="5"/>
      <c r="L590" s="31"/>
    </row>
    <row r="591" spans="1:12" x14ac:dyDescent="0.25">
      <c r="A591" s="3"/>
      <c r="B591" s="3"/>
      <c r="C591" s="3"/>
      <c r="D591" s="3"/>
      <c r="E591" s="3"/>
      <c r="F591" s="3" t="s">
        <v>821</v>
      </c>
      <c r="G591" s="16"/>
      <c r="H591" s="5">
        <v>316669</v>
      </c>
      <c r="I591" s="3"/>
      <c r="J591" s="5">
        <f t="shared" si="12"/>
        <v>316669</v>
      </c>
      <c r="K591" s="5"/>
      <c r="L591" s="31"/>
    </row>
    <row r="592" spans="1:12" ht="24" x14ac:dyDescent="0.25">
      <c r="A592" s="3"/>
      <c r="B592" s="3"/>
      <c r="C592" s="3"/>
      <c r="D592" s="3"/>
      <c r="E592" s="3"/>
      <c r="F592" s="3" t="s">
        <v>653</v>
      </c>
      <c r="G592" s="16">
        <v>194237</v>
      </c>
      <c r="H592" s="5">
        <v>61871</v>
      </c>
      <c r="I592" s="3"/>
      <c r="J592" s="5">
        <f t="shared" si="12"/>
        <v>61871</v>
      </c>
      <c r="K592" s="5"/>
      <c r="L592" s="31"/>
    </row>
    <row r="593" spans="1:12" x14ac:dyDescent="0.25">
      <c r="A593" s="3"/>
      <c r="B593" s="3"/>
      <c r="C593" s="3"/>
      <c r="D593" s="3"/>
      <c r="E593" s="3"/>
      <c r="F593" s="3" t="s">
        <v>316</v>
      </c>
      <c r="G593" s="16">
        <v>614439</v>
      </c>
      <c r="H593" s="5">
        <v>6321</v>
      </c>
      <c r="I593" s="3"/>
      <c r="J593" s="5">
        <f t="shared" si="12"/>
        <v>6321</v>
      </c>
      <c r="K593" s="5"/>
      <c r="L593" s="31"/>
    </row>
    <row r="594" spans="1:12" ht="24" hidden="1" x14ac:dyDescent="0.25">
      <c r="A594" s="2">
        <v>5</v>
      </c>
      <c r="B594" s="2">
        <v>2</v>
      </c>
      <c r="C594" s="2"/>
      <c r="D594" s="2"/>
      <c r="E594" s="2"/>
      <c r="F594" s="2" t="s">
        <v>317</v>
      </c>
      <c r="G594" s="2"/>
      <c r="H594" s="5"/>
      <c r="I594" s="2"/>
      <c r="J594" s="5"/>
      <c r="K594" s="5"/>
      <c r="L594" s="31"/>
    </row>
    <row r="595" spans="1:12" ht="24" hidden="1" x14ac:dyDescent="0.25">
      <c r="A595" s="3">
        <v>5</v>
      </c>
      <c r="B595" s="3">
        <v>2</v>
      </c>
      <c r="C595" s="3">
        <v>1</v>
      </c>
      <c r="D595" s="3"/>
      <c r="E595" s="3"/>
      <c r="F595" s="4" t="s">
        <v>19</v>
      </c>
      <c r="G595" s="4"/>
      <c r="H595" s="5"/>
      <c r="I595" s="4"/>
      <c r="J595" s="5"/>
      <c r="K595" s="5"/>
      <c r="L595" s="31"/>
    </row>
    <row r="596" spans="1:12" hidden="1" x14ac:dyDescent="0.25">
      <c r="A596" s="3">
        <v>5</v>
      </c>
      <c r="B596" s="3">
        <v>2</v>
      </c>
      <c r="C596" s="3">
        <v>1</v>
      </c>
      <c r="D596" s="3">
        <v>1</v>
      </c>
      <c r="E596" s="3"/>
      <c r="F596" s="3" t="s">
        <v>318</v>
      </c>
      <c r="G596" s="3"/>
      <c r="H596" s="5"/>
      <c r="I596" s="3"/>
      <c r="J596" s="5"/>
      <c r="K596" s="5"/>
      <c r="L596" s="31"/>
    </row>
    <row r="597" spans="1:12" hidden="1" x14ac:dyDescent="0.25">
      <c r="A597" s="3">
        <v>5</v>
      </c>
      <c r="B597" s="3">
        <v>2</v>
      </c>
      <c r="C597" s="3">
        <v>1</v>
      </c>
      <c r="D597" s="3">
        <v>2</v>
      </c>
      <c r="E597" s="3"/>
      <c r="F597" s="3" t="s">
        <v>319</v>
      </c>
      <c r="G597" s="3"/>
      <c r="H597" s="5"/>
      <c r="I597" s="3"/>
      <c r="J597" s="5"/>
      <c r="K597" s="5"/>
      <c r="L597" s="31"/>
    </row>
    <row r="598" spans="1:12" hidden="1" x14ac:dyDescent="0.25">
      <c r="A598" s="3">
        <v>5</v>
      </c>
      <c r="B598" s="3">
        <v>2</v>
      </c>
      <c r="C598" s="3">
        <v>2</v>
      </c>
      <c r="D598" s="3"/>
      <c r="E598" s="3"/>
      <c r="F598" s="4" t="s">
        <v>20</v>
      </c>
      <c r="G598" s="4"/>
      <c r="H598" s="5"/>
      <c r="I598" s="4"/>
      <c r="J598" s="5"/>
      <c r="K598" s="5"/>
      <c r="L598" s="31"/>
    </row>
    <row r="599" spans="1:12" hidden="1" x14ac:dyDescent="0.25">
      <c r="A599" s="3">
        <v>5</v>
      </c>
      <c r="B599" s="3">
        <v>2</v>
      </c>
      <c r="C599" s="3">
        <v>2</v>
      </c>
      <c r="D599" s="3">
        <v>1</v>
      </c>
      <c r="E599" s="3"/>
      <c r="F599" s="3" t="s">
        <v>320</v>
      </c>
      <c r="G599" s="3"/>
      <c r="H599" s="5"/>
      <c r="I599" s="3"/>
      <c r="J599" s="5"/>
      <c r="K599" s="5"/>
      <c r="L599" s="31"/>
    </row>
    <row r="600" spans="1:12" hidden="1" x14ac:dyDescent="0.25">
      <c r="A600" s="3">
        <v>5</v>
      </c>
      <c r="B600" s="3">
        <v>2</v>
      </c>
      <c r="C600" s="3">
        <v>2</v>
      </c>
      <c r="D600" s="3">
        <v>2</v>
      </c>
      <c r="E600" s="3"/>
      <c r="F600" s="3" t="s">
        <v>321</v>
      </c>
      <c r="G600" s="3"/>
      <c r="H600" s="5"/>
      <c r="I600" s="3"/>
      <c r="J600" s="5"/>
      <c r="K600" s="5"/>
      <c r="L600" s="31"/>
    </row>
    <row r="601" spans="1:12" hidden="1" x14ac:dyDescent="0.25">
      <c r="A601" s="3">
        <v>5</v>
      </c>
      <c r="B601" s="3">
        <v>2</v>
      </c>
      <c r="C601" s="3">
        <v>3</v>
      </c>
      <c r="D601" s="3"/>
      <c r="E601" s="3"/>
      <c r="F601" s="4" t="s">
        <v>21</v>
      </c>
      <c r="G601" s="4"/>
      <c r="H601" s="5"/>
      <c r="I601" s="4"/>
      <c r="J601" s="5"/>
      <c r="K601" s="5"/>
      <c r="L601" s="31"/>
    </row>
    <row r="602" spans="1:12" hidden="1" x14ac:dyDescent="0.25">
      <c r="A602" s="3">
        <v>5</v>
      </c>
      <c r="B602" s="3">
        <v>2</v>
      </c>
      <c r="C602" s="3">
        <v>3</v>
      </c>
      <c r="D602" s="3">
        <v>1</v>
      </c>
      <c r="E602" s="3"/>
      <c r="F602" s="3" t="s">
        <v>322</v>
      </c>
      <c r="G602" s="3"/>
      <c r="H602" s="5"/>
      <c r="I602" s="3"/>
      <c r="J602" s="5"/>
      <c r="K602" s="5"/>
      <c r="L602" s="31"/>
    </row>
    <row r="603" spans="1:12" hidden="1" x14ac:dyDescent="0.25">
      <c r="A603" s="3">
        <v>5</v>
      </c>
      <c r="B603" s="3">
        <v>2</v>
      </c>
      <c r="C603" s="3">
        <v>3</v>
      </c>
      <c r="D603" s="3">
        <v>2</v>
      </c>
      <c r="E603" s="3"/>
      <c r="F603" s="3" t="s">
        <v>323</v>
      </c>
      <c r="G603" s="3"/>
      <c r="H603" s="5"/>
      <c r="I603" s="3"/>
      <c r="J603" s="5"/>
      <c r="K603" s="5"/>
      <c r="L603" s="31"/>
    </row>
    <row r="604" spans="1:12" hidden="1" x14ac:dyDescent="0.25">
      <c r="A604" s="3">
        <v>5</v>
      </c>
      <c r="B604" s="3">
        <v>2</v>
      </c>
      <c r="C604" s="3">
        <v>4</v>
      </c>
      <c r="D604" s="3"/>
      <c r="E604" s="3"/>
      <c r="F604" s="4" t="s">
        <v>22</v>
      </c>
      <c r="G604" s="4"/>
      <c r="H604" s="5"/>
      <c r="I604" s="4"/>
      <c r="J604" s="5"/>
      <c r="K604" s="5"/>
      <c r="L604" s="31"/>
    </row>
    <row r="605" spans="1:12" hidden="1" x14ac:dyDescent="0.25">
      <c r="A605" s="3">
        <v>5</v>
      </c>
      <c r="B605" s="3">
        <v>2</v>
      </c>
      <c r="C605" s="3">
        <v>4</v>
      </c>
      <c r="D605" s="3">
        <v>1</v>
      </c>
      <c r="E605" s="3"/>
      <c r="F605" s="3" t="s">
        <v>324</v>
      </c>
      <c r="G605" s="3"/>
      <c r="H605" s="5"/>
      <c r="I605" s="3"/>
      <c r="J605" s="5"/>
      <c r="K605" s="5"/>
      <c r="L605" s="31"/>
    </row>
    <row r="606" spans="1:12" hidden="1" x14ac:dyDescent="0.25">
      <c r="A606" s="3">
        <v>5</v>
      </c>
      <c r="B606" s="3">
        <v>2</v>
      </c>
      <c r="C606" s="3">
        <v>4</v>
      </c>
      <c r="D606" s="3">
        <v>2</v>
      </c>
      <c r="E606" s="3"/>
      <c r="F606" s="3" t="s">
        <v>325</v>
      </c>
      <c r="G606" s="3"/>
      <c r="H606" s="5"/>
      <c r="I606" s="3"/>
      <c r="J606" s="5"/>
      <c r="K606" s="5"/>
      <c r="L606" s="31"/>
    </row>
    <row r="607" spans="1:12" hidden="1" x14ac:dyDescent="0.25">
      <c r="A607" s="3">
        <v>5</v>
      </c>
      <c r="B607" s="3">
        <v>2</v>
      </c>
      <c r="C607" s="3">
        <v>4</v>
      </c>
      <c r="D607" s="3">
        <v>3</v>
      </c>
      <c r="E607" s="3"/>
      <c r="F607" s="3" t="s">
        <v>326</v>
      </c>
      <c r="G607" s="3"/>
      <c r="H607" s="5"/>
      <c r="I607" s="3"/>
      <c r="J607" s="5"/>
      <c r="K607" s="5"/>
      <c r="L607" s="31"/>
    </row>
    <row r="608" spans="1:12" ht="24" hidden="1" x14ac:dyDescent="0.25">
      <c r="A608" s="3">
        <v>5</v>
      </c>
      <c r="B608" s="3">
        <v>2</v>
      </c>
      <c r="C608" s="3">
        <v>4</v>
      </c>
      <c r="D608" s="3">
        <v>4</v>
      </c>
      <c r="E608" s="3"/>
      <c r="F608" s="3" t="s">
        <v>327</v>
      </c>
      <c r="G608" s="3"/>
      <c r="H608" s="5"/>
      <c r="I608" s="3"/>
      <c r="J608" s="5"/>
      <c r="K608" s="5"/>
      <c r="L608" s="31"/>
    </row>
    <row r="609" spans="1:12" hidden="1" x14ac:dyDescent="0.25">
      <c r="A609" s="3">
        <v>5</v>
      </c>
      <c r="B609" s="3">
        <v>2</v>
      </c>
      <c r="C609" s="3">
        <v>5</v>
      </c>
      <c r="D609" s="3"/>
      <c r="E609" s="3"/>
      <c r="F609" s="4" t="s">
        <v>23</v>
      </c>
      <c r="G609" s="4"/>
      <c r="H609" s="5"/>
      <c r="I609" s="4"/>
      <c r="J609" s="5"/>
      <c r="K609" s="5"/>
      <c r="L609" s="31"/>
    </row>
    <row r="610" spans="1:12" hidden="1" x14ac:dyDescent="0.25">
      <c r="A610" s="3">
        <v>5</v>
      </c>
      <c r="B610" s="3">
        <v>2</v>
      </c>
      <c r="C610" s="3">
        <v>5</v>
      </c>
      <c r="D610" s="3">
        <v>1</v>
      </c>
      <c r="E610" s="3"/>
      <c r="F610" s="3" t="s">
        <v>328</v>
      </c>
      <c r="G610" s="3"/>
      <c r="H610" s="5"/>
      <c r="I610" s="3"/>
      <c r="J610" s="5"/>
      <c r="K610" s="5"/>
      <c r="L610" s="31"/>
    </row>
    <row r="611" spans="1:12" hidden="1" x14ac:dyDescent="0.25">
      <c r="A611" s="3">
        <v>5</v>
      </c>
      <c r="B611" s="3">
        <v>2</v>
      </c>
      <c r="C611" s="3">
        <v>5</v>
      </c>
      <c r="D611" s="3">
        <v>2</v>
      </c>
      <c r="E611" s="3"/>
      <c r="F611" s="3" t="s">
        <v>329</v>
      </c>
      <c r="G611" s="3"/>
      <c r="H611" s="5"/>
      <c r="I611" s="3"/>
      <c r="J611" s="5"/>
      <c r="K611" s="5"/>
      <c r="L611" s="31"/>
    </row>
    <row r="612" spans="1:12" hidden="1" x14ac:dyDescent="0.25">
      <c r="A612" s="3">
        <v>5</v>
      </c>
      <c r="B612" s="3">
        <v>2</v>
      </c>
      <c r="C612" s="3">
        <v>5</v>
      </c>
      <c r="D612" s="3">
        <v>9</v>
      </c>
      <c r="E612" s="3"/>
      <c r="F612" s="3" t="s">
        <v>330</v>
      </c>
      <c r="G612" s="3"/>
      <c r="H612" s="5"/>
      <c r="I612" s="3"/>
      <c r="J612" s="5"/>
      <c r="K612" s="5"/>
      <c r="L612" s="31"/>
    </row>
    <row r="613" spans="1:12" ht="24" hidden="1" x14ac:dyDescent="0.25">
      <c r="A613" s="3">
        <v>5</v>
      </c>
      <c r="B613" s="3">
        <v>2</v>
      </c>
      <c r="C613" s="3">
        <v>6</v>
      </c>
      <c r="D613" s="3"/>
      <c r="E613" s="3"/>
      <c r="F613" s="4" t="s">
        <v>24</v>
      </c>
      <c r="G613" s="4"/>
      <c r="H613" s="5"/>
      <c r="I613" s="4"/>
      <c r="J613" s="5"/>
      <c r="K613" s="5"/>
      <c r="L613" s="31"/>
    </row>
    <row r="614" spans="1:12" ht="24" hidden="1" x14ac:dyDescent="0.25">
      <c r="A614" s="3">
        <v>5</v>
      </c>
      <c r="B614" s="3">
        <v>2</v>
      </c>
      <c r="C614" s="3">
        <v>6</v>
      </c>
      <c r="D614" s="3">
        <v>1</v>
      </c>
      <c r="E614" s="3"/>
      <c r="F614" s="3" t="s">
        <v>331</v>
      </c>
      <c r="G614" s="3"/>
      <c r="H614" s="5"/>
      <c r="I614" s="3"/>
      <c r="J614" s="5"/>
      <c r="K614" s="5"/>
      <c r="L614" s="31"/>
    </row>
    <row r="615" spans="1:12" ht="24" hidden="1" x14ac:dyDescent="0.25">
      <c r="A615" s="3">
        <v>5</v>
      </c>
      <c r="B615" s="3">
        <v>2</v>
      </c>
      <c r="C615" s="3">
        <v>6</v>
      </c>
      <c r="D615" s="3">
        <v>2</v>
      </c>
      <c r="E615" s="3"/>
      <c r="F615" s="3" t="s">
        <v>332</v>
      </c>
      <c r="G615" s="3"/>
      <c r="H615" s="5"/>
      <c r="I615" s="3"/>
      <c r="J615" s="5"/>
      <c r="K615" s="5"/>
      <c r="L615" s="31"/>
    </row>
    <row r="616" spans="1:12" hidden="1" x14ac:dyDescent="0.25">
      <c r="A616" s="3">
        <v>5</v>
      </c>
      <c r="B616" s="3">
        <v>2</v>
      </c>
      <c r="C616" s="3">
        <v>7</v>
      </c>
      <c r="D616" s="3"/>
      <c r="E616" s="3"/>
      <c r="F616" s="4" t="s">
        <v>25</v>
      </c>
      <c r="G616" s="4"/>
      <c r="H616" s="5"/>
      <c r="I616" s="4"/>
      <c r="J616" s="5"/>
      <c r="K616" s="5"/>
      <c r="L616" s="31"/>
    </row>
    <row r="617" spans="1:12" hidden="1" x14ac:dyDescent="0.25">
      <c r="A617" s="3">
        <v>5</v>
      </c>
      <c r="B617" s="3">
        <v>2</v>
      </c>
      <c r="C617" s="3">
        <v>7</v>
      </c>
      <c r="D617" s="3">
        <v>1</v>
      </c>
      <c r="E617" s="3"/>
      <c r="F617" s="3" t="s">
        <v>333</v>
      </c>
      <c r="G617" s="3"/>
      <c r="H617" s="5"/>
      <c r="I617" s="3"/>
      <c r="J617" s="5"/>
      <c r="K617" s="5"/>
      <c r="L617" s="31"/>
    </row>
    <row r="618" spans="1:12" hidden="1" x14ac:dyDescent="0.25">
      <c r="A618" s="3">
        <v>5</v>
      </c>
      <c r="B618" s="3">
        <v>2</v>
      </c>
      <c r="C618" s="3">
        <v>8</v>
      </c>
      <c r="D618" s="3"/>
      <c r="E618" s="3"/>
      <c r="F618" s="4" t="s">
        <v>334</v>
      </c>
      <c r="G618" s="4"/>
      <c r="H618" s="5"/>
      <c r="I618" s="4"/>
      <c r="J618" s="5"/>
      <c r="K618" s="5"/>
      <c r="L618" s="31"/>
    </row>
    <row r="619" spans="1:12" hidden="1" x14ac:dyDescent="0.25">
      <c r="A619" s="3">
        <v>5</v>
      </c>
      <c r="B619" s="3">
        <v>2</v>
      </c>
      <c r="C619" s="3">
        <v>8</v>
      </c>
      <c r="D619" s="3">
        <v>1</v>
      </c>
      <c r="E619" s="3"/>
      <c r="F619" s="3" t="s">
        <v>335</v>
      </c>
      <c r="G619" s="3"/>
      <c r="H619" s="5"/>
      <c r="I619" s="3"/>
      <c r="J619" s="5"/>
      <c r="K619" s="5"/>
      <c r="L619" s="31"/>
    </row>
    <row r="620" spans="1:12" hidden="1" x14ac:dyDescent="0.25">
      <c r="A620" s="3">
        <v>5</v>
      </c>
      <c r="B620" s="3">
        <v>2</v>
      </c>
      <c r="C620" s="3">
        <v>8</v>
      </c>
      <c r="D620" s="3">
        <v>2</v>
      </c>
      <c r="E620" s="3"/>
      <c r="F620" s="3" t="s">
        <v>336</v>
      </c>
      <c r="G620" s="3"/>
      <c r="H620" s="5"/>
      <c r="I620" s="3"/>
      <c r="J620" s="5"/>
      <c r="K620" s="5"/>
      <c r="L620" s="31"/>
    </row>
    <row r="621" spans="1:12" ht="24" hidden="1" x14ac:dyDescent="0.25">
      <c r="A621" s="3">
        <v>5</v>
      </c>
      <c r="B621" s="3">
        <v>2</v>
      </c>
      <c r="C621" s="3">
        <v>8</v>
      </c>
      <c r="D621" s="3">
        <v>3</v>
      </c>
      <c r="E621" s="3"/>
      <c r="F621" s="3" t="s">
        <v>337</v>
      </c>
      <c r="G621" s="3"/>
      <c r="H621" s="5"/>
      <c r="I621" s="3"/>
      <c r="J621" s="5"/>
      <c r="K621" s="5"/>
      <c r="L621" s="31"/>
    </row>
    <row r="622" spans="1:12" ht="24" hidden="1" x14ac:dyDescent="0.25">
      <c r="A622" s="3">
        <v>5</v>
      </c>
      <c r="B622" s="3">
        <v>2</v>
      </c>
      <c r="C622" s="3">
        <v>8</v>
      </c>
      <c r="D622" s="3">
        <v>4</v>
      </c>
      <c r="E622" s="3"/>
      <c r="F622" s="3" t="s">
        <v>338</v>
      </c>
      <c r="G622" s="3"/>
      <c r="H622" s="5"/>
      <c r="I622" s="3"/>
      <c r="J622" s="5"/>
      <c r="K622" s="5"/>
      <c r="L622" s="31"/>
    </row>
    <row r="623" spans="1:12" hidden="1" x14ac:dyDescent="0.25">
      <c r="A623" s="3">
        <v>5</v>
      </c>
      <c r="B623" s="3">
        <v>2</v>
      </c>
      <c r="C623" s="3">
        <v>8</v>
      </c>
      <c r="D623" s="3">
        <v>5</v>
      </c>
      <c r="E623" s="3"/>
      <c r="F623" s="3" t="s">
        <v>339</v>
      </c>
      <c r="G623" s="3"/>
      <c r="H623" s="5"/>
      <c r="I623" s="3"/>
      <c r="J623" s="5"/>
      <c r="K623" s="5"/>
      <c r="L623" s="31"/>
    </row>
    <row r="624" spans="1:12" hidden="1" x14ac:dyDescent="0.25">
      <c r="A624" s="3">
        <v>5</v>
      </c>
      <c r="B624" s="3">
        <v>2</v>
      </c>
      <c r="C624" s="3">
        <v>9</v>
      </c>
      <c r="D624" s="3"/>
      <c r="E624" s="3"/>
      <c r="F624" s="4" t="s">
        <v>26</v>
      </c>
      <c r="G624" s="4"/>
      <c r="H624" s="5"/>
      <c r="I624" s="4"/>
      <c r="J624" s="5"/>
      <c r="K624" s="5"/>
      <c r="L624" s="31"/>
    </row>
    <row r="625" spans="1:12" ht="24" hidden="1" x14ac:dyDescent="0.25">
      <c r="A625" s="3">
        <v>5</v>
      </c>
      <c r="B625" s="3">
        <v>2</v>
      </c>
      <c r="C625" s="3">
        <v>9</v>
      </c>
      <c r="D625" s="3">
        <v>1</v>
      </c>
      <c r="E625" s="3"/>
      <c r="F625" s="3" t="s">
        <v>340</v>
      </c>
      <c r="G625" s="3"/>
      <c r="H625" s="5"/>
      <c r="I625" s="3"/>
      <c r="J625" s="5"/>
      <c r="K625" s="5"/>
      <c r="L625" s="31"/>
    </row>
    <row r="626" spans="1:12" hidden="1" x14ac:dyDescent="0.25">
      <c r="A626" s="3">
        <v>5</v>
      </c>
      <c r="B626" s="3">
        <v>2</v>
      </c>
      <c r="C626" s="3">
        <v>9</v>
      </c>
      <c r="D626" s="3">
        <v>2</v>
      </c>
      <c r="E626" s="3"/>
      <c r="F626" s="3" t="s">
        <v>341</v>
      </c>
      <c r="G626" s="3"/>
      <c r="H626" s="5"/>
      <c r="I626" s="3"/>
      <c r="J626" s="5"/>
      <c r="K626" s="5"/>
      <c r="L626" s="31"/>
    </row>
    <row r="627" spans="1:12" hidden="1" x14ac:dyDescent="0.25">
      <c r="A627" s="2">
        <v>5</v>
      </c>
      <c r="B627" s="2">
        <v>3</v>
      </c>
      <c r="C627" s="2"/>
      <c r="D627" s="2"/>
      <c r="E627" s="2"/>
      <c r="F627" s="2" t="s">
        <v>342</v>
      </c>
      <c r="G627" s="2"/>
      <c r="H627" s="5"/>
      <c r="I627" s="2"/>
      <c r="J627" s="5"/>
      <c r="K627" s="5"/>
      <c r="L627" s="31"/>
    </row>
    <row r="628" spans="1:12" hidden="1" x14ac:dyDescent="0.25">
      <c r="A628" s="3">
        <v>5</v>
      </c>
      <c r="B628" s="3">
        <v>3</v>
      </c>
      <c r="C628" s="3">
        <v>1</v>
      </c>
      <c r="D628" s="3"/>
      <c r="E628" s="3"/>
      <c r="F628" s="4" t="s">
        <v>27</v>
      </c>
      <c r="G628" s="4"/>
      <c r="H628" s="5"/>
      <c r="I628" s="4"/>
      <c r="J628" s="5"/>
      <c r="K628" s="5"/>
      <c r="L628" s="31"/>
    </row>
    <row r="629" spans="1:12" ht="24" hidden="1" x14ac:dyDescent="0.25">
      <c r="A629" s="3">
        <v>5</v>
      </c>
      <c r="B629" s="3">
        <v>3</v>
      </c>
      <c r="C629" s="3">
        <v>1</v>
      </c>
      <c r="D629" s="3">
        <v>1</v>
      </c>
      <c r="E629" s="3"/>
      <c r="F629" s="3" t="s">
        <v>343</v>
      </c>
      <c r="G629" s="3"/>
      <c r="H629" s="5"/>
      <c r="I629" s="3"/>
      <c r="J629" s="5"/>
      <c r="K629" s="5"/>
      <c r="L629" s="31"/>
    </row>
    <row r="630" spans="1:12" ht="24" hidden="1" x14ac:dyDescent="0.25">
      <c r="A630" s="3">
        <v>5</v>
      </c>
      <c r="B630" s="3">
        <v>3</v>
      </c>
      <c r="C630" s="3">
        <v>1</v>
      </c>
      <c r="D630" s="3">
        <v>2</v>
      </c>
      <c r="E630" s="3"/>
      <c r="F630" s="3" t="s">
        <v>344</v>
      </c>
      <c r="G630" s="3"/>
      <c r="H630" s="5"/>
      <c r="I630" s="3"/>
      <c r="J630" s="5"/>
      <c r="K630" s="5"/>
      <c r="L630" s="31"/>
    </row>
    <row r="631" spans="1:12" hidden="1" x14ac:dyDescent="0.25">
      <c r="A631" s="3">
        <v>5</v>
      </c>
      <c r="B631" s="3">
        <v>3</v>
      </c>
      <c r="C631" s="3">
        <v>2</v>
      </c>
      <c r="D631" s="3"/>
      <c r="E631" s="3"/>
      <c r="F631" s="4" t="s">
        <v>28</v>
      </c>
      <c r="G631" s="4"/>
      <c r="H631" s="5"/>
      <c r="I631" s="4"/>
      <c r="J631" s="5"/>
      <c r="K631" s="5"/>
      <c r="L631" s="31"/>
    </row>
    <row r="632" spans="1:12" ht="24" hidden="1" x14ac:dyDescent="0.25">
      <c r="A632" s="3">
        <v>5</v>
      </c>
      <c r="B632" s="3">
        <v>3</v>
      </c>
      <c r="C632" s="3">
        <v>2</v>
      </c>
      <c r="D632" s="3">
        <v>1</v>
      </c>
      <c r="E632" s="3"/>
      <c r="F632" s="3" t="s">
        <v>345</v>
      </c>
      <c r="G632" s="3"/>
      <c r="H632" s="5"/>
      <c r="I632" s="3"/>
      <c r="J632" s="5"/>
      <c r="K632" s="5"/>
      <c r="L632" s="31"/>
    </row>
    <row r="633" spans="1:12" ht="24" hidden="1" x14ac:dyDescent="0.25">
      <c r="A633" s="3">
        <v>5</v>
      </c>
      <c r="B633" s="3">
        <v>3</v>
      </c>
      <c r="C633" s="3">
        <v>2</v>
      </c>
      <c r="D633" s="3">
        <v>2</v>
      </c>
      <c r="E633" s="3"/>
      <c r="F633" s="3" t="s">
        <v>346</v>
      </c>
      <c r="G633" s="3"/>
      <c r="H633" s="5"/>
      <c r="I633" s="3"/>
      <c r="J633" s="5"/>
      <c r="K633" s="5"/>
      <c r="L633" s="31"/>
    </row>
    <row r="634" spans="1:12" hidden="1" x14ac:dyDescent="0.25">
      <c r="A634" s="3">
        <v>5</v>
      </c>
      <c r="B634" s="3">
        <v>3</v>
      </c>
      <c r="C634" s="3">
        <v>3</v>
      </c>
      <c r="D634" s="3"/>
      <c r="E634" s="3"/>
      <c r="F634" s="4" t="s">
        <v>29</v>
      </c>
      <c r="G634" s="4"/>
      <c r="H634" s="5"/>
      <c r="I634" s="4"/>
      <c r="J634" s="5"/>
      <c r="K634" s="5"/>
      <c r="L634" s="31"/>
    </row>
    <row r="635" spans="1:12" hidden="1" x14ac:dyDescent="0.25">
      <c r="A635" s="3">
        <v>5</v>
      </c>
      <c r="B635" s="3">
        <v>3</v>
      </c>
      <c r="C635" s="3">
        <v>3</v>
      </c>
      <c r="D635" s="3">
        <v>1</v>
      </c>
      <c r="E635" s="3"/>
      <c r="F635" s="3" t="s">
        <v>347</v>
      </c>
      <c r="G635" s="3"/>
      <c r="H635" s="5"/>
      <c r="I635" s="3"/>
      <c r="J635" s="5"/>
      <c r="K635" s="5"/>
      <c r="L635" s="31"/>
    </row>
    <row r="636" spans="1:12" hidden="1" x14ac:dyDescent="0.25">
      <c r="A636" s="3">
        <v>5</v>
      </c>
      <c r="B636" s="3">
        <v>3</v>
      </c>
      <c r="C636" s="3">
        <v>3</v>
      </c>
      <c r="D636" s="3">
        <v>2</v>
      </c>
      <c r="E636" s="3"/>
      <c r="F636" s="3" t="s">
        <v>348</v>
      </c>
      <c r="G636" s="3"/>
      <c r="H636" s="5"/>
      <c r="I636" s="3"/>
      <c r="J636" s="5"/>
      <c r="K636" s="5"/>
      <c r="L636" s="31"/>
    </row>
    <row r="637" spans="1:12" ht="24" hidden="1" x14ac:dyDescent="0.25">
      <c r="A637" s="2">
        <v>5</v>
      </c>
      <c r="B637" s="2">
        <v>4</v>
      </c>
      <c r="C637" s="2"/>
      <c r="D637" s="2"/>
      <c r="E637" s="2"/>
      <c r="F637" s="2" t="s">
        <v>349</v>
      </c>
      <c r="G637" s="2"/>
      <c r="H637" s="5"/>
      <c r="I637" s="2"/>
      <c r="J637" s="5"/>
      <c r="K637" s="5"/>
      <c r="L637" s="31"/>
    </row>
    <row r="638" spans="1:12" hidden="1" x14ac:dyDescent="0.25">
      <c r="A638" s="3">
        <v>5</v>
      </c>
      <c r="B638" s="3">
        <v>4</v>
      </c>
      <c r="C638" s="3">
        <v>1</v>
      </c>
      <c r="D638" s="3"/>
      <c r="E638" s="3"/>
      <c r="F638" s="4" t="s">
        <v>30</v>
      </c>
      <c r="G638" s="4"/>
      <c r="H638" s="5"/>
      <c r="I638" s="4"/>
      <c r="J638" s="5"/>
      <c r="K638" s="5"/>
      <c r="L638" s="31"/>
    </row>
    <row r="639" spans="1:12" hidden="1" x14ac:dyDescent="0.25">
      <c r="A639" s="3">
        <v>5</v>
      </c>
      <c r="B639" s="3">
        <v>4</v>
      </c>
      <c r="C639" s="3">
        <v>1</v>
      </c>
      <c r="D639" s="3">
        <v>1</v>
      </c>
      <c r="E639" s="3"/>
      <c r="F639" s="3" t="s">
        <v>350</v>
      </c>
      <c r="G639" s="3"/>
      <c r="H639" s="5"/>
      <c r="I639" s="3"/>
      <c r="J639" s="5"/>
      <c r="K639" s="5"/>
      <c r="L639" s="31"/>
    </row>
    <row r="640" spans="1:12" hidden="1" x14ac:dyDescent="0.25">
      <c r="A640" s="3">
        <v>5</v>
      </c>
      <c r="B640" s="3">
        <v>4</v>
      </c>
      <c r="C640" s="3">
        <v>1</v>
      </c>
      <c r="D640" s="3">
        <v>2</v>
      </c>
      <c r="E640" s="3"/>
      <c r="F640" s="3" t="s">
        <v>351</v>
      </c>
      <c r="G640" s="3"/>
      <c r="H640" s="5"/>
      <c r="I640" s="3"/>
      <c r="J640" s="5"/>
      <c r="K640" s="5"/>
      <c r="L640" s="31"/>
    </row>
    <row r="641" spans="1:12" hidden="1" x14ac:dyDescent="0.25">
      <c r="A641" s="3">
        <v>5</v>
      </c>
      <c r="B641" s="3">
        <v>4</v>
      </c>
      <c r="C641" s="3">
        <v>2</v>
      </c>
      <c r="D641" s="3"/>
      <c r="E641" s="3"/>
      <c r="F641" s="4" t="s">
        <v>31</v>
      </c>
      <c r="G641" s="4"/>
      <c r="H641" s="5"/>
      <c r="I641" s="4"/>
      <c r="J641" s="5"/>
      <c r="K641" s="5"/>
      <c r="L641" s="31"/>
    </row>
    <row r="642" spans="1:12" hidden="1" x14ac:dyDescent="0.25">
      <c r="A642" s="3">
        <v>5</v>
      </c>
      <c r="B642" s="3">
        <v>4</v>
      </c>
      <c r="C642" s="3">
        <v>2</v>
      </c>
      <c r="D642" s="3">
        <v>1</v>
      </c>
      <c r="E642" s="3"/>
      <c r="F642" s="3" t="s">
        <v>352</v>
      </c>
      <c r="G642" s="3"/>
      <c r="H642" s="5"/>
      <c r="I642" s="3"/>
      <c r="J642" s="5"/>
      <c r="K642" s="5"/>
      <c r="L642" s="31"/>
    </row>
    <row r="643" spans="1:12" hidden="1" x14ac:dyDescent="0.25">
      <c r="A643" s="3">
        <v>5</v>
      </c>
      <c r="B643" s="3">
        <v>4</v>
      </c>
      <c r="C643" s="3">
        <v>2</v>
      </c>
      <c r="D643" s="3">
        <v>2</v>
      </c>
      <c r="E643" s="3"/>
      <c r="F643" s="3" t="s">
        <v>353</v>
      </c>
      <c r="G643" s="3"/>
      <c r="H643" s="5"/>
      <c r="I643" s="3"/>
      <c r="J643" s="5"/>
      <c r="K643" s="5"/>
      <c r="L643" s="31"/>
    </row>
    <row r="644" spans="1:12" hidden="1" x14ac:dyDescent="0.25">
      <c r="A644" s="3">
        <v>5</v>
      </c>
      <c r="B644" s="3">
        <v>4</v>
      </c>
      <c r="C644" s="3">
        <v>3</v>
      </c>
      <c r="D644" s="3"/>
      <c r="E644" s="3"/>
      <c r="F644" s="4" t="s">
        <v>32</v>
      </c>
      <c r="G644" s="4"/>
      <c r="H644" s="5"/>
      <c r="I644" s="4"/>
      <c r="J644" s="5"/>
      <c r="K644" s="5"/>
      <c r="L644" s="31"/>
    </row>
    <row r="645" spans="1:12" hidden="1" x14ac:dyDescent="0.25">
      <c r="A645" s="3">
        <v>5</v>
      </c>
      <c r="B645" s="3">
        <v>4</v>
      </c>
      <c r="C645" s="3">
        <v>3</v>
      </c>
      <c r="D645" s="3">
        <v>1</v>
      </c>
      <c r="E645" s="3"/>
      <c r="F645" s="3" t="s">
        <v>354</v>
      </c>
      <c r="G645" s="3"/>
      <c r="H645" s="5"/>
      <c r="I645" s="3"/>
      <c r="J645" s="5"/>
      <c r="K645" s="5"/>
      <c r="L645" s="31"/>
    </row>
    <row r="646" spans="1:12" hidden="1" x14ac:dyDescent="0.25">
      <c r="A646" s="3">
        <v>5</v>
      </c>
      <c r="B646" s="3">
        <v>4</v>
      </c>
      <c r="C646" s="3">
        <v>3</v>
      </c>
      <c r="D646" s="3">
        <v>2</v>
      </c>
      <c r="E646" s="3"/>
      <c r="F646" s="3" t="s">
        <v>355</v>
      </c>
      <c r="G646" s="3"/>
      <c r="H646" s="5"/>
      <c r="I646" s="3"/>
      <c r="J646" s="5"/>
      <c r="K646" s="5"/>
      <c r="L646" s="31"/>
    </row>
    <row r="647" spans="1:12" hidden="1" x14ac:dyDescent="0.25">
      <c r="A647" s="3">
        <v>5</v>
      </c>
      <c r="B647" s="3">
        <v>4</v>
      </c>
      <c r="C647" s="3">
        <v>4</v>
      </c>
      <c r="D647" s="3"/>
      <c r="E647" s="3"/>
      <c r="F647" s="4" t="s">
        <v>33</v>
      </c>
      <c r="G647" s="4"/>
      <c r="H647" s="5"/>
      <c r="I647" s="4"/>
      <c r="J647" s="5"/>
      <c r="K647" s="5"/>
      <c r="L647" s="31"/>
    </row>
    <row r="648" spans="1:12" hidden="1" x14ac:dyDescent="0.25">
      <c r="A648" s="3">
        <v>5</v>
      </c>
      <c r="B648" s="3">
        <v>4</v>
      </c>
      <c r="C648" s="3">
        <v>4</v>
      </c>
      <c r="D648" s="3">
        <v>1</v>
      </c>
      <c r="E648" s="3"/>
      <c r="F648" s="3" t="s">
        <v>33</v>
      </c>
      <c r="G648" s="3"/>
      <c r="H648" s="5"/>
      <c r="I648" s="3"/>
      <c r="J648" s="5"/>
      <c r="K648" s="5"/>
      <c r="L648" s="31"/>
    </row>
    <row r="649" spans="1:12" hidden="1" x14ac:dyDescent="0.25">
      <c r="A649" s="3">
        <v>5</v>
      </c>
      <c r="B649" s="3">
        <v>4</v>
      </c>
      <c r="C649" s="3">
        <v>5</v>
      </c>
      <c r="D649" s="3"/>
      <c r="E649" s="3"/>
      <c r="F649" s="4" t="s">
        <v>34</v>
      </c>
      <c r="G649" s="4"/>
      <c r="H649" s="5"/>
      <c r="I649" s="4"/>
      <c r="J649" s="5"/>
      <c r="K649" s="5"/>
      <c r="L649" s="31"/>
    </row>
    <row r="650" spans="1:12" hidden="1" x14ac:dyDescent="0.25">
      <c r="A650" s="3">
        <v>5</v>
      </c>
      <c r="B650" s="3">
        <v>4</v>
      </c>
      <c r="C650" s="3">
        <v>5</v>
      </c>
      <c r="D650" s="3">
        <v>1</v>
      </c>
      <c r="E650" s="3"/>
      <c r="F650" s="3" t="s">
        <v>356</v>
      </c>
      <c r="G650" s="3"/>
      <c r="H650" s="5"/>
      <c r="I650" s="3"/>
      <c r="J650" s="5"/>
      <c r="K650" s="5"/>
      <c r="L650" s="31"/>
    </row>
    <row r="651" spans="1:12" ht="24" hidden="1" x14ac:dyDescent="0.25">
      <c r="A651" s="3">
        <v>5</v>
      </c>
      <c r="B651" s="3">
        <v>4</v>
      </c>
      <c r="C651" s="3">
        <v>5</v>
      </c>
      <c r="D651" s="3">
        <v>2</v>
      </c>
      <c r="E651" s="3"/>
      <c r="F651" s="3" t="s">
        <v>357</v>
      </c>
      <c r="G651" s="3"/>
      <c r="H651" s="5"/>
      <c r="I651" s="3"/>
      <c r="J651" s="5"/>
      <c r="K651" s="5"/>
      <c r="L651" s="31"/>
    </row>
    <row r="652" spans="1:12" ht="24" x14ac:dyDescent="0.25">
      <c r="A652" s="13">
        <v>5</v>
      </c>
      <c r="B652" s="13">
        <v>5</v>
      </c>
      <c r="C652" s="13"/>
      <c r="D652" s="13"/>
      <c r="E652" s="13"/>
      <c r="F652" s="13" t="s">
        <v>358</v>
      </c>
      <c r="G652" s="7">
        <f>+G653+G661+G664+G670+G672+G674</f>
        <v>139700</v>
      </c>
      <c r="H652" s="7">
        <f>+H653+H661+H664+H670+H672+H674</f>
        <v>178500</v>
      </c>
      <c r="I652" s="7">
        <f>+I653+I661+I664+I670+I672+I674</f>
        <v>0</v>
      </c>
      <c r="J652" s="7">
        <f>+J653+J661+J664+J670+J672+J674</f>
        <v>178500</v>
      </c>
      <c r="K652" s="7"/>
      <c r="L652" s="31"/>
    </row>
    <row r="653" spans="1:12" ht="24" hidden="1" x14ac:dyDescent="0.25">
      <c r="A653" s="3">
        <v>5</v>
      </c>
      <c r="B653" s="3">
        <v>5</v>
      </c>
      <c r="C653" s="3">
        <v>1</v>
      </c>
      <c r="D653" s="3"/>
      <c r="E653" s="3"/>
      <c r="F653" s="4" t="s">
        <v>35</v>
      </c>
      <c r="G653" s="4"/>
      <c r="H653" s="5"/>
      <c r="I653" s="4"/>
      <c r="J653" s="5"/>
      <c r="K653" s="5"/>
      <c r="L653" s="31"/>
    </row>
    <row r="654" spans="1:12" ht="24" hidden="1" x14ac:dyDescent="0.25">
      <c r="A654" s="3">
        <v>5</v>
      </c>
      <c r="B654" s="3">
        <v>5</v>
      </c>
      <c r="C654" s="3">
        <v>1</v>
      </c>
      <c r="D654" s="3">
        <v>1</v>
      </c>
      <c r="E654" s="3"/>
      <c r="F654" s="3" t="s">
        <v>359</v>
      </c>
      <c r="G654" s="3"/>
      <c r="H654" s="5"/>
      <c r="I654" s="3"/>
      <c r="J654" s="5"/>
      <c r="K654" s="5"/>
      <c r="L654" s="31"/>
    </row>
    <row r="655" spans="1:12" ht="24" hidden="1" x14ac:dyDescent="0.25">
      <c r="A655" s="3">
        <v>5</v>
      </c>
      <c r="B655" s="3">
        <v>5</v>
      </c>
      <c r="C655" s="3">
        <v>1</v>
      </c>
      <c r="D655" s="3">
        <v>2</v>
      </c>
      <c r="E655" s="3"/>
      <c r="F655" s="3" t="s">
        <v>360</v>
      </c>
      <c r="G655" s="3"/>
      <c r="H655" s="5"/>
      <c r="I655" s="3"/>
      <c r="J655" s="5"/>
      <c r="K655" s="5"/>
      <c r="L655" s="31"/>
    </row>
    <row r="656" spans="1:12" hidden="1" x14ac:dyDescent="0.25">
      <c r="A656" s="3">
        <v>5</v>
      </c>
      <c r="B656" s="3">
        <v>5</v>
      </c>
      <c r="C656" s="3">
        <v>1</v>
      </c>
      <c r="D656" s="3">
        <v>3</v>
      </c>
      <c r="E656" s="3"/>
      <c r="F656" s="3" t="s">
        <v>361</v>
      </c>
      <c r="G656" s="3"/>
      <c r="H656" s="5"/>
      <c r="I656" s="3"/>
      <c r="J656" s="5"/>
      <c r="K656" s="5"/>
      <c r="L656" s="31"/>
    </row>
    <row r="657" spans="1:12" hidden="1" x14ac:dyDescent="0.25">
      <c r="A657" s="3">
        <v>5</v>
      </c>
      <c r="B657" s="3">
        <v>5</v>
      </c>
      <c r="C657" s="3">
        <v>1</v>
      </c>
      <c r="D657" s="3">
        <v>4</v>
      </c>
      <c r="E657" s="3"/>
      <c r="F657" s="3" t="s">
        <v>362</v>
      </c>
      <c r="G657" s="3"/>
      <c r="H657" s="5"/>
      <c r="I657" s="3"/>
      <c r="J657" s="5"/>
      <c r="K657" s="5"/>
      <c r="L657" s="31"/>
    </row>
    <row r="658" spans="1:12" hidden="1" x14ac:dyDescent="0.25">
      <c r="A658" s="3">
        <v>5</v>
      </c>
      <c r="B658" s="3">
        <v>5</v>
      </c>
      <c r="C658" s="3">
        <v>1</v>
      </c>
      <c r="D658" s="3">
        <v>5</v>
      </c>
      <c r="E658" s="3"/>
      <c r="F658" s="3" t="s">
        <v>363</v>
      </c>
      <c r="G658" s="3"/>
      <c r="H658" s="5"/>
      <c r="I658" s="3"/>
      <c r="J658" s="5"/>
      <c r="K658" s="5"/>
      <c r="L658" s="31"/>
    </row>
    <row r="659" spans="1:12" hidden="1" x14ac:dyDescent="0.25">
      <c r="A659" s="3">
        <v>5</v>
      </c>
      <c r="B659" s="3">
        <v>5</v>
      </c>
      <c r="C659" s="3">
        <v>1</v>
      </c>
      <c r="D659" s="3">
        <v>6</v>
      </c>
      <c r="E659" s="3"/>
      <c r="F659" s="3" t="s">
        <v>364</v>
      </c>
      <c r="G659" s="3"/>
      <c r="H659" s="5"/>
      <c r="I659" s="3"/>
      <c r="J659" s="5"/>
      <c r="K659" s="5"/>
      <c r="L659" s="31"/>
    </row>
    <row r="660" spans="1:12" hidden="1" x14ac:dyDescent="0.25">
      <c r="A660" s="3">
        <v>5</v>
      </c>
      <c r="B660" s="3">
        <v>5</v>
      </c>
      <c r="C660" s="3">
        <v>1</v>
      </c>
      <c r="D660" s="3">
        <v>7</v>
      </c>
      <c r="E660" s="3"/>
      <c r="F660" s="3" t="s">
        <v>365</v>
      </c>
      <c r="G660" s="3"/>
      <c r="H660" s="5"/>
      <c r="I660" s="3"/>
      <c r="J660" s="5"/>
      <c r="K660" s="5"/>
      <c r="L660" s="31"/>
    </row>
    <row r="661" spans="1:12" hidden="1" x14ac:dyDescent="0.25">
      <c r="A661" s="3">
        <v>5</v>
      </c>
      <c r="B661" s="3">
        <v>5</v>
      </c>
      <c r="C661" s="3">
        <v>2</v>
      </c>
      <c r="D661" s="3"/>
      <c r="E661" s="3"/>
      <c r="F661" s="4" t="s">
        <v>36</v>
      </c>
      <c r="G661" s="4"/>
      <c r="H661" s="5"/>
      <c r="I661" s="4"/>
      <c r="J661" s="5"/>
      <c r="K661" s="5"/>
      <c r="L661" s="31"/>
    </row>
    <row r="662" spans="1:12" hidden="1" x14ac:dyDescent="0.25">
      <c r="A662" s="3">
        <v>5</v>
      </c>
      <c r="B662" s="3">
        <v>5</v>
      </c>
      <c r="C662" s="3">
        <v>2</v>
      </c>
      <c r="D662" s="3">
        <v>1</v>
      </c>
      <c r="E662" s="3"/>
      <c r="F662" s="3" t="s">
        <v>366</v>
      </c>
      <c r="G662" s="3"/>
      <c r="H662" s="5"/>
      <c r="I662" s="3"/>
      <c r="J662" s="5"/>
      <c r="K662" s="5"/>
      <c r="L662" s="31"/>
    </row>
    <row r="663" spans="1:12" hidden="1" x14ac:dyDescent="0.25">
      <c r="A663" s="3">
        <v>5</v>
      </c>
      <c r="B663" s="3">
        <v>5</v>
      </c>
      <c r="C663" s="3">
        <v>2</v>
      </c>
      <c r="D663" s="3">
        <v>2</v>
      </c>
      <c r="E663" s="3"/>
      <c r="F663" s="3" t="s">
        <v>367</v>
      </c>
      <c r="G663" s="3"/>
      <c r="H663" s="5"/>
      <c r="I663" s="3"/>
      <c r="J663" s="5"/>
      <c r="K663" s="5"/>
      <c r="L663" s="31"/>
    </row>
    <row r="664" spans="1:12" hidden="1" x14ac:dyDescent="0.25">
      <c r="A664" s="3">
        <v>5</v>
      </c>
      <c r="B664" s="3">
        <v>5</v>
      </c>
      <c r="C664" s="3">
        <v>3</v>
      </c>
      <c r="D664" s="3"/>
      <c r="E664" s="3"/>
      <c r="F664" s="4" t="s">
        <v>37</v>
      </c>
      <c r="G664" s="4"/>
      <c r="H664" s="5"/>
      <c r="I664" s="4"/>
      <c r="J664" s="5"/>
      <c r="K664" s="5"/>
      <c r="L664" s="31"/>
    </row>
    <row r="665" spans="1:12" ht="24" hidden="1" x14ac:dyDescent="0.25">
      <c r="A665" s="3">
        <v>5</v>
      </c>
      <c r="B665" s="3">
        <v>5</v>
      </c>
      <c r="C665" s="3">
        <v>3</v>
      </c>
      <c r="D665" s="3">
        <v>1</v>
      </c>
      <c r="E665" s="3"/>
      <c r="F665" s="3" t="s">
        <v>368</v>
      </c>
      <c r="G665" s="3"/>
      <c r="H665" s="5"/>
      <c r="I665" s="3"/>
      <c r="J665" s="5"/>
      <c r="K665" s="5"/>
      <c r="L665" s="31"/>
    </row>
    <row r="666" spans="1:12" ht="24" hidden="1" x14ac:dyDescent="0.25">
      <c r="A666" s="3">
        <v>5</v>
      </c>
      <c r="B666" s="3">
        <v>5</v>
      </c>
      <c r="C666" s="3">
        <v>3</v>
      </c>
      <c r="D666" s="3">
        <v>2</v>
      </c>
      <c r="E666" s="3"/>
      <c r="F666" s="3" t="s">
        <v>369</v>
      </c>
      <c r="G666" s="3"/>
      <c r="H666" s="5"/>
      <c r="I666" s="3"/>
      <c r="J666" s="5"/>
      <c r="K666" s="5"/>
      <c r="L666" s="31"/>
    </row>
    <row r="667" spans="1:12" ht="24" hidden="1" x14ac:dyDescent="0.25">
      <c r="A667" s="3">
        <v>5</v>
      </c>
      <c r="B667" s="3">
        <v>5</v>
      </c>
      <c r="C667" s="3">
        <v>3</v>
      </c>
      <c r="D667" s="3">
        <v>3</v>
      </c>
      <c r="E667" s="3"/>
      <c r="F667" s="3" t="s">
        <v>370</v>
      </c>
      <c r="G667" s="3"/>
      <c r="H667" s="5"/>
      <c r="I667" s="3"/>
      <c r="J667" s="5"/>
      <c r="K667" s="5"/>
      <c r="L667" s="31"/>
    </row>
    <row r="668" spans="1:12" ht="24" hidden="1" x14ac:dyDescent="0.25">
      <c r="A668" s="3">
        <v>5</v>
      </c>
      <c r="B668" s="3">
        <v>5</v>
      </c>
      <c r="C668" s="3">
        <v>3</v>
      </c>
      <c r="D668" s="3">
        <v>4</v>
      </c>
      <c r="E668" s="3"/>
      <c r="F668" s="3" t="s">
        <v>371</v>
      </c>
      <c r="G668" s="3"/>
      <c r="H668" s="5"/>
      <c r="I668" s="3"/>
      <c r="J668" s="5"/>
      <c r="K668" s="5"/>
      <c r="L668" s="31"/>
    </row>
    <row r="669" spans="1:12" ht="24" hidden="1" x14ac:dyDescent="0.25">
      <c r="A669" s="3">
        <v>5</v>
      </c>
      <c r="B669" s="3">
        <v>5</v>
      </c>
      <c r="C669" s="3">
        <v>3</v>
      </c>
      <c r="D669" s="3">
        <v>5</v>
      </c>
      <c r="E669" s="3"/>
      <c r="F669" s="3" t="s">
        <v>372</v>
      </c>
      <c r="G669" s="3"/>
      <c r="H669" s="5"/>
      <c r="I669" s="3"/>
      <c r="J669" s="5"/>
      <c r="K669" s="5"/>
      <c r="L669" s="31"/>
    </row>
    <row r="670" spans="1:12" ht="24" hidden="1" x14ac:dyDescent="0.25">
      <c r="A670" s="3">
        <v>5</v>
      </c>
      <c r="B670" s="3">
        <v>5</v>
      </c>
      <c r="C670" s="3">
        <v>4</v>
      </c>
      <c r="D670" s="3"/>
      <c r="E670" s="3"/>
      <c r="F670" s="4" t="s">
        <v>373</v>
      </c>
      <c r="G670" s="4"/>
      <c r="H670" s="5"/>
      <c r="I670" s="4"/>
      <c r="J670" s="5"/>
      <c r="K670" s="5"/>
      <c r="L670" s="31"/>
    </row>
    <row r="671" spans="1:12" ht="24" hidden="1" x14ac:dyDescent="0.25">
      <c r="A671" s="3">
        <v>5</v>
      </c>
      <c r="B671" s="3">
        <v>5</v>
      </c>
      <c r="C671" s="3">
        <v>4</v>
      </c>
      <c r="D671" s="3">
        <v>1</v>
      </c>
      <c r="E671" s="3"/>
      <c r="F671" s="3" t="s">
        <v>373</v>
      </c>
      <c r="G671" s="3"/>
      <c r="H671" s="5"/>
      <c r="I671" s="3"/>
      <c r="J671" s="5"/>
      <c r="K671" s="5"/>
      <c r="L671" s="31"/>
    </row>
    <row r="672" spans="1:12" hidden="1" x14ac:dyDescent="0.25">
      <c r="A672" s="3">
        <v>5</v>
      </c>
      <c r="B672" s="3">
        <v>5</v>
      </c>
      <c r="C672" s="3">
        <v>5</v>
      </c>
      <c r="D672" s="3"/>
      <c r="E672" s="3"/>
      <c r="F672" s="4" t="s">
        <v>38</v>
      </c>
      <c r="G672" s="4"/>
      <c r="H672" s="5"/>
      <c r="I672" s="4"/>
      <c r="J672" s="5"/>
      <c r="K672" s="5"/>
      <c r="L672" s="31"/>
    </row>
    <row r="673" spans="1:12" hidden="1" x14ac:dyDescent="0.25">
      <c r="A673" s="3">
        <v>5</v>
      </c>
      <c r="B673" s="3">
        <v>5</v>
      </c>
      <c r="C673" s="3">
        <v>5</v>
      </c>
      <c r="D673" s="3">
        <v>1</v>
      </c>
      <c r="E673" s="3"/>
      <c r="F673" s="3" t="s">
        <v>38</v>
      </c>
      <c r="G673" s="3"/>
      <c r="H673" s="5"/>
      <c r="I673" s="3"/>
      <c r="J673" s="5"/>
      <c r="K673" s="5"/>
      <c r="L673" s="31"/>
    </row>
    <row r="674" spans="1:12" x14ac:dyDescent="0.25">
      <c r="A674" s="3">
        <v>5</v>
      </c>
      <c r="B674" s="3">
        <v>5</v>
      </c>
      <c r="C674" s="3">
        <v>9</v>
      </c>
      <c r="D674" s="3"/>
      <c r="E674" s="3"/>
      <c r="F674" s="4" t="s">
        <v>39</v>
      </c>
      <c r="G674" s="42">
        <f>SUM(G675:G682)</f>
        <v>139700</v>
      </c>
      <c r="H674" s="42">
        <f>SUM(H675:H682)</f>
        <v>178500</v>
      </c>
      <c r="I674" s="42">
        <f>SUM(I675:I682)</f>
        <v>0</v>
      </c>
      <c r="J674" s="42">
        <f>SUM(J675:J682)</f>
        <v>178500</v>
      </c>
      <c r="K674" s="42"/>
      <c r="L674" s="31"/>
    </row>
    <row r="675" spans="1:12" hidden="1" x14ac:dyDescent="0.25">
      <c r="A675" s="3">
        <v>5</v>
      </c>
      <c r="B675" s="3">
        <v>5</v>
      </c>
      <c r="C675" s="3">
        <v>9</v>
      </c>
      <c r="D675" s="3">
        <v>1</v>
      </c>
      <c r="E675" s="3"/>
      <c r="F675" s="3" t="s">
        <v>374</v>
      </c>
      <c r="G675" s="3"/>
      <c r="H675" s="5"/>
      <c r="I675" s="3"/>
      <c r="J675" s="5"/>
      <c r="K675" s="5"/>
      <c r="L675" s="31"/>
    </row>
    <row r="676" spans="1:12" hidden="1" x14ac:dyDescent="0.25">
      <c r="A676" s="3">
        <v>5</v>
      </c>
      <c r="B676" s="3">
        <v>5</v>
      </c>
      <c r="C676" s="3">
        <v>9</v>
      </c>
      <c r="D676" s="3">
        <v>2</v>
      </c>
      <c r="E676" s="3"/>
      <c r="F676" s="3" t="s">
        <v>375</v>
      </c>
      <c r="G676" s="3"/>
      <c r="H676" s="5"/>
      <c r="I676" s="3"/>
      <c r="J676" s="5"/>
      <c r="K676" s="5"/>
      <c r="L676" s="31"/>
    </row>
    <row r="677" spans="1:12" hidden="1" x14ac:dyDescent="0.25">
      <c r="A677" s="3">
        <v>5</v>
      </c>
      <c r="B677" s="3">
        <v>5</v>
      </c>
      <c r="C677" s="3">
        <v>9</v>
      </c>
      <c r="D677" s="3">
        <v>3</v>
      </c>
      <c r="E677" s="3"/>
      <c r="F677" s="3" t="s">
        <v>376</v>
      </c>
      <c r="G677" s="3"/>
      <c r="H677" s="5"/>
      <c r="I677" s="3"/>
      <c r="J677" s="5"/>
      <c r="K677" s="5"/>
      <c r="L677" s="31"/>
    </row>
    <row r="678" spans="1:12" ht="24" hidden="1" x14ac:dyDescent="0.25">
      <c r="A678" s="3">
        <v>5</v>
      </c>
      <c r="B678" s="3">
        <v>5</v>
      </c>
      <c r="C678" s="3">
        <v>9</v>
      </c>
      <c r="D678" s="3">
        <v>4</v>
      </c>
      <c r="E678" s="3"/>
      <c r="F678" s="3" t="s">
        <v>377</v>
      </c>
      <c r="G678" s="3"/>
      <c r="H678" s="5"/>
      <c r="I678" s="3"/>
      <c r="J678" s="5"/>
      <c r="K678" s="5"/>
      <c r="L678" s="31"/>
    </row>
    <row r="679" spans="1:12" ht="24" hidden="1" x14ac:dyDescent="0.25">
      <c r="A679" s="3">
        <v>5</v>
      </c>
      <c r="B679" s="3">
        <v>5</v>
      </c>
      <c r="C679" s="3">
        <v>9</v>
      </c>
      <c r="D679" s="3">
        <v>5</v>
      </c>
      <c r="E679" s="3"/>
      <c r="F679" s="3" t="s">
        <v>378</v>
      </c>
      <c r="G679" s="3"/>
      <c r="H679" s="5"/>
      <c r="I679" s="3"/>
      <c r="J679" s="5"/>
      <c r="K679" s="5"/>
      <c r="L679" s="31"/>
    </row>
    <row r="680" spans="1:12" hidden="1" x14ac:dyDescent="0.25">
      <c r="A680" s="3">
        <v>5</v>
      </c>
      <c r="B680" s="3">
        <v>5</v>
      </c>
      <c r="C680" s="3">
        <v>9</v>
      </c>
      <c r="D680" s="3">
        <v>6</v>
      </c>
      <c r="E680" s="3"/>
      <c r="F680" s="3" t="s">
        <v>75</v>
      </c>
      <c r="G680" s="3"/>
      <c r="H680" s="5"/>
      <c r="I680" s="3"/>
      <c r="J680" s="5"/>
      <c r="K680" s="5"/>
      <c r="L680" s="31"/>
    </row>
    <row r="681" spans="1:12" hidden="1" x14ac:dyDescent="0.25">
      <c r="A681" s="3">
        <v>5</v>
      </c>
      <c r="B681" s="3">
        <v>5</v>
      </c>
      <c r="C681" s="3">
        <v>9</v>
      </c>
      <c r="D681" s="3">
        <v>7</v>
      </c>
      <c r="E681" s="3"/>
      <c r="F681" s="3" t="s">
        <v>379</v>
      </c>
      <c r="G681" s="3"/>
      <c r="H681" s="5"/>
      <c r="I681" s="3"/>
      <c r="J681" s="5"/>
      <c r="K681" s="5"/>
      <c r="L681" s="31"/>
    </row>
    <row r="682" spans="1:12" x14ac:dyDescent="0.25">
      <c r="A682" s="3">
        <v>5</v>
      </c>
      <c r="B682" s="3">
        <v>5</v>
      </c>
      <c r="C682" s="3">
        <v>9</v>
      </c>
      <c r="D682" s="3">
        <v>9</v>
      </c>
      <c r="E682" s="3"/>
      <c r="F682" s="3" t="s">
        <v>380</v>
      </c>
      <c r="G682" s="5">
        <f>SUM(G683:G686)</f>
        <v>139700</v>
      </c>
      <c r="H682" s="5">
        <f>SUM(H683:H686)</f>
        <v>178500</v>
      </c>
      <c r="I682" s="5">
        <f>SUM(I683:I686)</f>
        <v>0</v>
      </c>
      <c r="J682" s="5">
        <f>SUM(J683:J686)</f>
        <v>178500</v>
      </c>
      <c r="K682" s="5"/>
      <c r="L682" s="31"/>
    </row>
    <row r="683" spans="1:12" x14ac:dyDescent="0.25">
      <c r="A683" s="3"/>
      <c r="B683" s="3"/>
      <c r="C683" s="3"/>
      <c r="D683" s="3"/>
      <c r="E683" s="3"/>
      <c r="F683" s="3" t="s">
        <v>654</v>
      </c>
      <c r="G683" s="16">
        <v>0</v>
      </c>
      <c r="H683" s="5">
        <v>0</v>
      </c>
      <c r="I683" s="3"/>
      <c r="J683" s="5">
        <f>+G683+H683-I683</f>
        <v>0</v>
      </c>
      <c r="K683" s="5"/>
      <c r="L683" s="31"/>
    </row>
    <row r="684" spans="1:12" ht="24" x14ac:dyDescent="0.25">
      <c r="A684" s="3"/>
      <c r="B684" s="3"/>
      <c r="C684" s="3"/>
      <c r="D684" s="3"/>
      <c r="E684" s="3"/>
      <c r="F684" s="3" t="s">
        <v>655</v>
      </c>
      <c r="G684" s="16">
        <v>0</v>
      </c>
      <c r="H684" s="5">
        <v>0</v>
      </c>
      <c r="I684" s="3"/>
      <c r="J684" s="5">
        <f>+G684+H684-I684</f>
        <v>0</v>
      </c>
      <c r="K684" s="5"/>
      <c r="L684" s="31"/>
    </row>
    <row r="685" spans="1:12" x14ac:dyDescent="0.25">
      <c r="A685" s="3"/>
      <c r="B685" s="3"/>
      <c r="C685" s="3"/>
      <c r="D685" s="3"/>
      <c r="E685" s="3"/>
      <c r="F685" s="3" t="s">
        <v>139</v>
      </c>
      <c r="G685" s="16">
        <v>0</v>
      </c>
      <c r="H685" s="5">
        <v>0</v>
      </c>
      <c r="I685" s="3"/>
      <c r="J685" s="5">
        <f>+G685+H685-I685</f>
        <v>0</v>
      </c>
      <c r="K685" s="5"/>
      <c r="L685" s="31"/>
    </row>
    <row r="686" spans="1:12" x14ac:dyDescent="0.25">
      <c r="A686" s="3"/>
      <c r="B686" s="3"/>
      <c r="C686" s="3"/>
      <c r="D686" s="3"/>
      <c r="E686" s="3"/>
      <c r="F686" s="3" t="s">
        <v>673</v>
      </c>
      <c r="G686" s="16">
        <v>139700</v>
      </c>
      <c r="H686" s="5">
        <v>178500</v>
      </c>
      <c r="I686" s="3">
        <v>0</v>
      </c>
      <c r="J686" s="5">
        <f>H686</f>
        <v>178500</v>
      </c>
      <c r="K686" s="5"/>
      <c r="L686" s="31"/>
    </row>
    <row r="687" spans="1:12" x14ac:dyDescent="0.25">
      <c r="A687" s="1">
        <v>6</v>
      </c>
      <c r="B687" s="1"/>
      <c r="C687" s="1"/>
      <c r="D687" s="1"/>
      <c r="E687" s="1"/>
      <c r="F687" s="1" t="s">
        <v>381</v>
      </c>
      <c r="G687" s="1">
        <v>0</v>
      </c>
      <c r="H687" s="5"/>
      <c r="I687" s="1"/>
      <c r="J687" s="5"/>
      <c r="K687" s="5"/>
      <c r="L687" s="31"/>
    </row>
    <row r="688" spans="1:12" x14ac:dyDescent="0.25">
      <c r="A688" s="2">
        <v>6</v>
      </c>
      <c r="B688" s="2">
        <v>1</v>
      </c>
      <c r="C688" s="2"/>
      <c r="D688" s="2"/>
      <c r="E688" s="2"/>
      <c r="F688" s="2" t="s">
        <v>382</v>
      </c>
      <c r="G688" s="2"/>
      <c r="H688" s="5"/>
      <c r="I688" s="2"/>
      <c r="J688" s="5"/>
      <c r="K688" s="5"/>
      <c r="L688" s="31"/>
    </row>
    <row r="689" spans="1:12" x14ac:dyDescent="0.25">
      <c r="A689" s="2">
        <v>6</v>
      </c>
      <c r="B689" s="2">
        <v>2</v>
      </c>
      <c r="C689" s="2"/>
      <c r="D689" s="2"/>
      <c r="E689" s="2"/>
      <c r="F689" s="2" t="s">
        <v>383</v>
      </c>
      <c r="G689" s="2"/>
      <c r="H689" s="5"/>
      <c r="I689" s="2"/>
      <c r="J689" s="5"/>
      <c r="K689" s="5"/>
      <c r="L689" s="31"/>
    </row>
    <row r="690" spans="1:12" x14ac:dyDescent="0.25">
      <c r="A690" s="2">
        <v>6</v>
      </c>
      <c r="B690" s="2">
        <v>3</v>
      </c>
      <c r="C690" s="2"/>
      <c r="D690" s="2"/>
      <c r="E690" s="2"/>
      <c r="F690" s="2" t="s">
        <v>384</v>
      </c>
      <c r="G690" s="2"/>
      <c r="H690" s="5"/>
      <c r="I690" s="2"/>
      <c r="J690" s="5"/>
      <c r="K690" s="5"/>
      <c r="L690" s="31"/>
    </row>
    <row r="691" spans="1:12" x14ac:dyDescent="0.25">
      <c r="A691" s="37">
        <v>7</v>
      </c>
      <c r="B691" s="37"/>
      <c r="C691" s="37"/>
      <c r="D691" s="37"/>
      <c r="E691" s="37"/>
      <c r="F691" s="1" t="s">
        <v>385</v>
      </c>
      <c r="G691" s="1"/>
      <c r="H691" s="5"/>
      <c r="I691" s="1"/>
      <c r="J691" s="5"/>
      <c r="K691" s="5"/>
      <c r="L691" s="31"/>
    </row>
    <row r="692" spans="1:12" hidden="1" x14ac:dyDescent="0.25">
      <c r="A692" s="2">
        <v>7</v>
      </c>
      <c r="B692" s="2">
        <v>1</v>
      </c>
      <c r="C692" s="2"/>
      <c r="D692" s="2"/>
      <c r="E692" s="2"/>
      <c r="F692" s="2" t="s">
        <v>386</v>
      </c>
      <c r="G692" s="2"/>
      <c r="H692" s="5"/>
      <c r="I692" s="2"/>
      <c r="J692" s="5"/>
      <c r="K692" s="5"/>
      <c r="L692" s="31"/>
    </row>
    <row r="693" spans="1:12" hidden="1" x14ac:dyDescent="0.25">
      <c r="A693" s="3">
        <v>7</v>
      </c>
      <c r="B693" s="3">
        <v>1</v>
      </c>
      <c r="C693" s="3">
        <v>1</v>
      </c>
      <c r="D693" s="3"/>
      <c r="E693" s="3"/>
      <c r="F693" s="4" t="s">
        <v>387</v>
      </c>
      <c r="G693" s="4"/>
      <c r="H693" s="5"/>
      <c r="I693" s="4"/>
      <c r="J693" s="5"/>
      <c r="K693" s="5"/>
      <c r="L693" s="31"/>
    </row>
    <row r="694" spans="1:12" hidden="1" x14ac:dyDescent="0.25">
      <c r="A694" s="3">
        <v>7</v>
      </c>
      <c r="B694" s="3">
        <v>1</v>
      </c>
      <c r="C694" s="3">
        <v>2</v>
      </c>
      <c r="D694" s="3"/>
      <c r="E694" s="3"/>
      <c r="F694" s="4" t="s">
        <v>388</v>
      </c>
      <c r="G694" s="4"/>
      <c r="H694" s="5"/>
      <c r="I694" s="4"/>
      <c r="J694" s="5"/>
      <c r="K694" s="5"/>
      <c r="L694" s="31"/>
    </row>
    <row r="695" spans="1:12" ht="24" hidden="1" x14ac:dyDescent="0.25">
      <c r="A695" s="3">
        <v>7</v>
      </c>
      <c r="B695" s="3">
        <v>1</v>
      </c>
      <c r="C695" s="3">
        <v>3</v>
      </c>
      <c r="D695" s="3"/>
      <c r="E695" s="3"/>
      <c r="F695" s="4" t="s">
        <v>389</v>
      </c>
      <c r="G695" s="4"/>
      <c r="H695" s="5"/>
      <c r="I695" s="4"/>
      <c r="J695" s="5"/>
      <c r="K695" s="5"/>
      <c r="L695" s="31"/>
    </row>
    <row r="696" spans="1:12" ht="24" hidden="1" x14ac:dyDescent="0.25">
      <c r="A696" s="3">
        <v>7</v>
      </c>
      <c r="B696" s="3">
        <v>1</v>
      </c>
      <c r="C696" s="3">
        <v>4</v>
      </c>
      <c r="D696" s="3"/>
      <c r="E696" s="3"/>
      <c r="F696" s="4" t="s">
        <v>390</v>
      </c>
      <c r="G696" s="4"/>
      <c r="H696" s="5"/>
      <c r="I696" s="4"/>
      <c r="J696" s="5"/>
      <c r="K696" s="5"/>
      <c r="L696" s="31"/>
    </row>
    <row r="697" spans="1:12" ht="24" hidden="1" x14ac:dyDescent="0.25">
      <c r="A697" s="3">
        <v>7</v>
      </c>
      <c r="B697" s="3">
        <v>1</v>
      </c>
      <c r="C697" s="3">
        <v>5</v>
      </c>
      <c r="D697" s="3"/>
      <c r="E697" s="3"/>
      <c r="F697" s="4" t="s">
        <v>391</v>
      </c>
      <c r="G697" s="4"/>
      <c r="H697" s="5"/>
      <c r="I697" s="4"/>
      <c r="J697" s="5"/>
      <c r="K697" s="5"/>
      <c r="L697" s="31"/>
    </row>
    <row r="698" spans="1:12" ht="24" hidden="1" x14ac:dyDescent="0.25">
      <c r="A698" s="3">
        <v>7</v>
      </c>
      <c r="B698" s="3">
        <v>1</v>
      </c>
      <c r="C698" s="3">
        <v>6</v>
      </c>
      <c r="D698" s="3"/>
      <c r="E698" s="3"/>
      <c r="F698" s="4" t="s">
        <v>392</v>
      </c>
      <c r="G698" s="4"/>
      <c r="H698" s="5"/>
      <c r="I698" s="4"/>
      <c r="J698" s="5"/>
      <c r="K698" s="5"/>
      <c r="L698" s="31"/>
    </row>
    <row r="699" spans="1:12" hidden="1" x14ac:dyDescent="0.25">
      <c r="A699" s="2">
        <v>7</v>
      </c>
      <c r="B699" s="2">
        <v>2</v>
      </c>
      <c r="C699" s="2"/>
      <c r="D699" s="2"/>
      <c r="E699" s="2"/>
      <c r="F699" s="2" t="s">
        <v>393</v>
      </c>
      <c r="G699" s="2"/>
      <c r="H699" s="5"/>
      <c r="I699" s="2"/>
      <c r="J699" s="5"/>
      <c r="K699" s="5"/>
      <c r="L699" s="31"/>
    </row>
    <row r="700" spans="1:12" ht="24" hidden="1" x14ac:dyDescent="0.25">
      <c r="A700" s="3">
        <v>7</v>
      </c>
      <c r="B700" s="3">
        <v>2</v>
      </c>
      <c r="C700" s="3">
        <v>1</v>
      </c>
      <c r="D700" s="3"/>
      <c r="E700" s="3"/>
      <c r="F700" s="4" t="s">
        <v>394</v>
      </c>
      <c r="G700" s="4"/>
      <c r="H700" s="5"/>
      <c r="I700" s="4"/>
      <c r="J700" s="5"/>
      <c r="K700" s="5"/>
      <c r="L700" s="31"/>
    </row>
    <row r="701" spans="1:12" ht="24" hidden="1" x14ac:dyDescent="0.25">
      <c r="A701" s="3">
        <v>7</v>
      </c>
      <c r="B701" s="3">
        <v>2</v>
      </c>
      <c r="C701" s="3">
        <v>2</v>
      </c>
      <c r="D701" s="3"/>
      <c r="E701" s="3"/>
      <c r="F701" s="4" t="s">
        <v>395</v>
      </c>
      <c r="G701" s="4"/>
      <c r="H701" s="5"/>
      <c r="I701" s="4"/>
      <c r="J701" s="5"/>
      <c r="K701" s="5"/>
      <c r="L701" s="31"/>
    </row>
    <row r="702" spans="1:12" ht="24" hidden="1" x14ac:dyDescent="0.25">
      <c r="A702" s="3">
        <v>7</v>
      </c>
      <c r="B702" s="3">
        <v>2</v>
      </c>
      <c r="C702" s="3">
        <v>3</v>
      </c>
      <c r="D702" s="3"/>
      <c r="E702" s="3"/>
      <c r="F702" s="4" t="s">
        <v>396</v>
      </c>
      <c r="G702" s="4"/>
      <c r="H702" s="5"/>
      <c r="I702" s="4"/>
      <c r="J702" s="5"/>
      <c r="K702" s="5"/>
      <c r="L702" s="31"/>
    </row>
    <row r="703" spans="1:12" ht="24" hidden="1" x14ac:dyDescent="0.25">
      <c r="A703" s="3">
        <v>7</v>
      </c>
      <c r="B703" s="3">
        <v>2</v>
      </c>
      <c r="C703" s="3">
        <v>4</v>
      </c>
      <c r="D703" s="3"/>
      <c r="E703" s="3"/>
      <c r="F703" s="4" t="s">
        <v>397</v>
      </c>
      <c r="G703" s="4"/>
      <c r="H703" s="5"/>
      <c r="I703" s="4"/>
      <c r="J703" s="5"/>
      <c r="K703" s="5"/>
      <c r="L703" s="31"/>
    </row>
    <row r="704" spans="1:12" ht="24" hidden="1" x14ac:dyDescent="0.25">
      <c r="A704" s="3">
        <v>7</v>
      </c>
      <c r="B704" s="3">
        <v>2</v>
      </c>
      <c r="C704" s="3">
        <v>5</v>
      </c>
      <c r="D704" s="3"/>
      <c r="E704" s="3"/>
      <c r="F704" s="4" t="s">
        <v>398</v>
      </c>
      <c r="G704" s="4"/>
      <c r="H704" s="5"/>
      <c r="I704" s="4"/>
      <c r="J704" s="5"/>
      <c r="K704" s="5"/>
      <c r="L704" s="31"/>
    </row>
    <row r="705" spans="1:12" ht="24" hidden="1" x14ac:dyDescent="0.25">
      <c r="A705" s="3">
        <v>7</v>
      </c>
      <c r="B705" s="3">
        <v>2</v>
      </c>
      <c r="C705" s="3">
        <v>6</v>
      </c>
      <c r="D705" s="3"/>
      <c r="E705" s="3"/>
      <c r="F705" s="4" t="s">
        <v>399</v>
      </c>
      <c r="G705" s="4"/>
      <c r="H705" s="5"/>
      <c r="I705" s="4"/>
      <c r="J705" s="5"/>
      <c r="K705" s="5"/>
      <c r="L705" s="31"/>
    </row>
    <row r="706" spans="1:12" hidden="1" x14ac:dyDescent="0.25">
      <c r="A706" s="2">
        <v>7</v>
      </c>
      <c r="B706" s="2">
        <v>3</v>
      </c>
      <c r="C706" s="2"/>
      <c r="D706" s="2"/>
      <c r="E706" s="2"/>
      <c r="F706" s="2" t="s">
        <v>400</v>
      </c>
      <c r="G706" s="2"/>
      <c r="H706" s="5"/>
      <c r="I706" s="2"/>
      <c r="J706" s="5"/>
      <c r="K706" s="5"/>
      <c r="L706" s="31"/>
    </row>
    <row r="707" spans="1:12" hidden="1" x14ac:dyDescent="0.25">
      <c r="A707" s="3">
        <v>7</v>
      </c>
      <c r="B707" s="3">
        <v>3</v>
      </c>
      <c r="C707" s="3">
        <v>1</v>
      </c>
      <c r="D707" s="3"/>
      <c r="E707" s="3"/>
      <c r="F707" s="4" t="s">
        <v>401</v>
      </c>
      <c r="G707" s="4"/>
      <c r="H707" s="5"/>
      <c r="I707" s="4"/>
      <c r="J707" s="5"/>
      <c r="K707" s="5"/>
      <c r="L707" s="31"/>
    </row>
    <row r="708" spans="1:12" hidden="1" x14ac:dyDescent="0.25">
      <c r="A708" s="3">
        <v>7</v>
      </c>
      <c r="B708" s="3">
        <v>3</v>
      </c>
      <c r="C708" s="3">
        <v>2</v>
      </c>
      <c r="D708" s="3"/>
      <c r="E708" s="3"/>
      <c r="F708" s="4" t="s">
        <v>402</v>
      </c>
      <c r="G708" s="4"/>
      <c r="H708" s="5"/>
      <c r="I708" s="4"/>
      <c r="J708" s="5"/>
      <c r="K708" s="5"/>
      <c r="L708" s="31"/>
    </row>
    <row r="709" spans="1:12" hidden="1" x14ac:dyDescent="0.25">
      <c r="A709" s="3">
        <v>7</v>
      </c>
      <c r="B709" s="3">
        <v>3</v>
      </c>
      <c r="C709" s="3">
        <v>3</v>
      </c>
      <c r="D709" s="3"/>
      <c r="E709" s="3"/>
      <c r="F709" s="4" t="s">
        <v>403</v>
      </c>
      <c r="G709" s="4"/>
      <c r="H709" s="5"/>
      <c r="I709" s="4"/>
      <c r="J709" s="5"/>
      <c r="K709" s="5"/>
      <c r="L709" s="31"/>
    </row>
    <row r="710" spans="1:12" hidden="1" x14ac:dyDescent="0.25">
      <c r="A710" s="3">
        <v>7</v>
      </c>
      <c r="B710" s="3">
        <v>3</v>
      </c>
      <c r="C710" s="3">
        <v>4</v>
      </c>
      <c r="D710" s="3"/>
      <c r="E710" s="3"/>
      <c r="F710" s="4" t="s">
        <v>404</v>
      </c>
      <c r="G710" s="4"/>
      <c r="H710" s="5"/>
      <c r="I710" s="4"/>
      <c r="J710" s="5"/>
      <c r="K710" s="5"/>
      <c r="L710" s="31"/>
    </row>
    <row r="711" spans="1:12" ht="24" hidden="1" x14ac:dyDescent="0.25">
      <c r="A711" s="3">
        <v>7</v>
      </c>
      <c r="B711" s="3">
        <v>3</v>
      </c>
      <c r="C711" s="3">
        <v>5</v>
      </c>
      <c r="D711" s="3"/>
      <c r="E711" s="3"/>
      <c r="F711" s="4" t="s">
        <v>405</v>
      </c>
      <c r="G711" s="4"/>
      <c r="H711" s="5"/>
      <c r="I711" s="4"/>
      <c r="J711" s="5"/>
      <c r="K711" s="5"/>
      <c r="L711" s="31"/>
    </row>
    <row r="712" spans="1:12" ht="24" hidden="1" x14ac:dyDescent="0.25">
      <c r="A712" s="3">
        <v>7</v>
      </c>
      <c r="B712" s="3">
        <v>3</v>
      </c>
      <c r="C712" s="3">
        <v>6</v>
      </c>
      <c r="D712" s="3"/>
      <c r="E712" s="3"/>
      <c r="F712" s="4" t="s">
        <v>406</v>
      </c>
      <c r="G712" s="4"/>
      <c r="H712" s="5"/>
      <c r="I712" s="4"/>
      <c r="J712" s="5"/>
      <c r="K712" s="5"/>
      <c r="L712" s="31"/>
    </row>
    <row r="713" spans="1:12" hidden="1" x14ac:dyDescent="0.25">
      <c r="A713" s="2">
        <v>7</v>
      </c>
      <c r="B713" s="2">
        <v>4</v>
      </c>
      <c r="C713" s="2"/>
      <c r="D713" s="2"/>
      <c r="E713" s="2"/>
      <c r="F713" s="2" t="s">
        <v>407</v>
      </c>
      <c r="G713" s="2"/>
      <c r="H713" s="5"/>
      <c r="I713" s="2"/>
      <c r="J713" s="5"/>
      <c r="K713" s="5"/>
      <c r="L713" s="31"/>
    </row>
    <row r="714" spans="1:12" hidden="1" x14ac:dyDescent="0.25">
      <c r="A714" s="3">
        <v>7</v>
      </c>
      <c r="B714" s="3">
        <v>4</v>
      </c>
      <c r="C714" s="3">
        <v>1</v>
      </c>
      <c r="D714" s="3"/>
      <c r="E714" s="3"/>
      <c r="F714" s="4" t="s">
        <v>408</v>
      </c>
      <c r="G714" s="4"/>
      <c r="H714" s="5"/>
      <c r="I714" s="4"/>
      <c r="J714" s="5"/>
      <c r="K714" s="5"/>
      <c r="L714" s="31"/>
    </row>
    <row r="715" spans="1:12" hidden="1" x14ac:dyDescent="0.25">
      <c r="A715" s="3">
        <v>7</v>
      </c>
      <c r="B715" s="3">
        <v>4</v>
      </c>
      <c r="C715" s="3">
        <v>2</v>
      </c>
      <c r="D715" s="3"/>
      <c r="E715" s="3"/>
      <c r="F715" s="4" t="s">
        <v>409</v>
      </c>
      <c r="G715" s="4"/>
      <c r="H715" s="5"/>
      <c r="I715" s="4"/>
      <c r="J715" s="5"/>
      <c r="K715" s="5"/>
      <c r="L715" s="31"/>
    </row>
    <row r="716" spans="1:12" ht="24" hidden="1" x14ac:dyDescent="0.25">
      <c r="A716" s="2">
        <v>7</v>
      </c>
      <c r="B716" s="2">
        <v>5</v>
      </c>
      <c r="C716" s="2"/>
      <c r="D716" s="2"/>
      <c r="E716" s="2"/>
      <c r="F716" s="2" t="s">
        <v>410</v>
      </c>
      <c r="G716" s="2"/>
      <c r="H716" s="5"/>
      <c r="I716" s="2"/>
      <c r="J716" s="5"/>
      <c r="K716" s="5"/>
      <c r="L716" s="31"/>
    </row>
    <row r="717" spans="1:12" ht="24" hidden="1" x14ac:dyDescent="0.25">
      <c r="A717" s="3">
        <v>7</v>
      </c>
      <c r="B717" s="3">
        <v>5</v>
      </c>
      <c r="C717" s="3">
        <v>1</v>
      </c>
      <c r="D717" s="3"/>
      <c r="E717" s="3"/>
      <c r="F717" s="4" t="s">
        <v>411</v>
      </c>
      <c r="G717" s="4"/>
      <c r="H717" s="5"/>
      <c r="I717" s="4"/>
      <c r="J717" s="5"/>
      <c r="K717" s="5"/>
      <c r="L717" s="31"/>
    </row>
    <row r="718" spans="1:12" ht="24" hidden="1" x14ac:dyDescent="0.25">
      <c r="A718" s="3">
        <v>7</v>
      </c>
      <c r="B718" s="3">
        <v>5</v>
      </c>
      <c r="C718" s="3">
        <v>2</v>
      </c>
      <c r="D718" s="3"/>
      <c r="E718" s="3"/>
      <c r="F718" s="4" t="s">
        <v>412</v>
      </c>
      <c r="G718" s="4"/>
      <c r="H718" s="5"/>
      <c r="I718" s="4"/>
      <c r="J718" s="5"/>
      <c r="K718" s="5"/>
      <c r="L718" s="31"/>
    </row>
    <row r="719" spans="1:12" hidden="1" x14ac:dyDescent="0.25">
      <c r="A719" s="2">
        <v>7</v>
      </c>
      <c r="B719" s="2">
        <v>6</v>
      </c>
      <c r="C719" s="2"/>
      <c r="D719" s="2"/>
      <c r="E719" s="2"/>
      <c r="F719" s="2" t="s">
        <v>413</v>
      </c>
      <c r="G719" s="2"/>
      <c r="H719" s="5"/>
      <c r="I719" s="2"/>
      <c r="J719" s="5"/>
      <c r="K719" s="5"/>
      <c r="L719" s="31"/>
    </row>
    <row r="720" spans="1:12" hidden="1" x14ac:dyDescent="0.25">
      <c r="A720" s="3">
        <v>7</v>
      </c>
      <c r="B720" s="3">
        <v>6</v>
      </c>
      <c r="C720" s="3">
        <v>1</v>
      </c>
      <c r="D720" s="3"/>
      <c r="E720" s="3"/>
      <c r="F720" s="4" t="s">
        <v>414</v>
      </c>
      <c r="G720" s="4"/>
      <c r="H720" s="5"/>
      <c r="I720" s="4"/>
      <c r="J720" s="5"/>
      <c r="K720" s="5"/>
      <c r="L720" s="31"/>
    </row>
    <row r="721" spans="1:12" hidden="1" x14ac:dyDescent="0.25">
      <c r="A721" s="3">
        <v>7</v>
      </c>
      <c r="B721" s="3">
        <v>6</v>
      </c>
      <c r="C721" s="3">
        <v>2</v>
      </c>
      <c r="D721" s="3"/>
      <c r="E721" s="3"/>
      <c r="F721" s="4" t="s">
        <v>415</v>
      </c>
      <c r="G721" s="4"/>
      <c r="H721" s="5"/>
      <c r="I721" s="4"/>
      <c r="J721" s="5"/>
      <c r="K721" s="5"/>
      <c r="L721" s="31"/>
    </row>
    <row r="722" spans="1:12" hidden="1" x14ac:dyDescent="0.25">
      <c r="A722" s="3">
        <v>7</v>
      </c>
      <c r="B722" s="3">
        <v>6</v>
      </c>
      <c r="C722" s="3">
        <v>3</v>
      </c>
      <c r="D722" s="3"/>
      <c r="E722" s="3"/>
      <c r="F722" s="4" t="s">
        <v>416</v>
      </c>
      <c r="G722" s="4"/>
      <c r="H722" s="5"/>
      <c r="I722" s="4"/>
      <c r="J722" s="5"/>
      <c r="K722" s="5"/>
      <c r="L722" s="31"/>
    </row>
    <row r="723" spans="1:12" x14ac:dyDescent="0.25">
      <c r="A723" s="3">
        <v>7</v>
      </c>
      <c r="B723" s="3">
        <v>6</v>
      </c>
      <c r="C723" s="3">
        <v>4</v>
      </c>
      <c r="D723" s="3"/>
      <c r="E723" s="3"/>
      <c r="F723" s="4" t="s">
        <v>417</v>
      </c>
      <c r="G723" s="4"/>
      <c r="H723" s="5"/>
      <c r="I723" s="4"/>
      <c r="J723" s="5"/>
      <c r="K723" s="5"/>
      <c r="L723" s="31"/>
    </row>
    <row r="724" spans="1:12" x14ac:dyDescent="0.25">
      <c r="A724" s="1">
        <v>8</v>
      </c>
      <c r="B724" s="1"/>
      <c r="C724" s="1"/>
      <c r="D724" s="1"/>
      <c r="E724" s="1"/>
      <c r="F724" s="1" t="s">
        <v>418</v>
      </c>
      <c r="G724" s="1"/>
      <c r="H724" s="5"/>
      <c r="I724" s="1"/>
      <c r="J724" s="5"/>
      <c r="K724" s="5"/>
      <c r="L724" s="31"/>
    </row>
    <row r="725" spans="1:12" x14ac:dyDescent="0.25">
      <c r="A725" s="2">
        <v>8</v>
      </c>
      <c r="B725" s="2">
        <v>1</v>
      </c>
      <c r="C725" s="2"/>
      <c r="D725" s="2"/>
      <c r="E725" s="2"/>
      <c r="F725" s="2" t="s">
        <v>419</v>
      </c>
      <c r="G725" s="2"/>
      <c r="H725" s="5"/>
      <c r="I725" s="2"/>
      <c r="J725" s="5"/>
      <c r="K725" s="5"/>
      <c r="L725" s="31"/>
    </row>
    <row r="726" spans="1:12" x14ac:dyDescent="0.25">
      <c r="A726" s="3">
        <v>8</v>
      </c>
      <c r="B726" s="3">
        <v>1</v>
      </c>
      <c r="C726" s="3">
        <v>1</v>
      </c>
      <c r="D726" s="3"/>
      <c r="E726" s="3"/>
      <c r="F726" s="3" t="s">
        <v>420</v>
      </c>
      <c r="G726" s="3"/>
      <c r="H726" s="5"/>
      <c r="I726" s="3"/>
      <c r="J726" s="5"/>
      <c r="K726" s="5"/>
      <c r="L726" s="31"/>
    </row>
    <row r="727" spans="1:12" x14ac:dyDescent="0.25">
      <c r="A727" s="3">
        <v>8</v>
      </c>
      <c r="B727" s="3">
        <v>1</v>
      </c>
      <c r="C727" s="3">
        <v>2</v>
      </c>
      <c r="D727" s="3"/>
      <c r="E727" s="3"/>
      <c r="F727" s="3" t="s">
        <v>421</v>
      </c>
      <c r="G727" s="3"/>
      <c r="H727" s="5"/>
      <c r="I727" s="3"/>
      <c r="J727" s="5"/>
      <c r="K727" s="5"/>
      <c r="L727" s="31"/>
    </row>
    <row r="728" spans="1:12" x14ac:dyDescent="0.25">
      <c r="A728" s="3">
        <v>8</v>
      </c>
      <c r="B728" s="3">
        <v>1</v>
      </c>
      <c r="C728" s="3">
        <v>3</v>
      </c>
      <c r="D728" s="3"/>
      <c r="E728" s="3"/>
      <c r="F728" s="3" t="s">
        <v>422</v>
      </c>
      <c r="G728" s="3"/>
      <c r="H728" s="5"/>
      <c r="I728" s="3"/>
      <c r="J728" s="5"/>
      <c r="K728" s="5"/>
      <c r="L728" s="31"/>
    </row>
    <row r="729" spans="1:12" x14ac:dyDescent="0.25">
      <c r="A729" s="3">
        <v>8</v>
      </c>
      <c r="B729" s="3">
        <v>1</v>
      </c>
      <c r="C729" s="3">
        <v>4</v>
      </c>
      <c r="D729" s="3"/>
      <c r="E729" s="3"/>
      <c r="F729" s="3" t="s">
        <v>423</v>
      </c>
      <c r="G729" s="3"/>
      <c r="H729" s="5"/>
      <c r="I729" s="3"/>
      <c r="J729" s="5"/>
      <c r="K729" s="5"/>
      <c r="L729" s="31"/>
    </row>
    <row r="730" spans="1:12" x14ac:dyDescent="0.25">
      <c r="A730" s="3">
        <v>8</v>
      </c>
      <c r="B730" s="3">
        <v>1</v>
      </c>
      <c r="C730" s="3">
        <v>5</v>
      </c>
      <c r="D730" s="3"/>
      <c r="E730" s="3"/>
      <c r="F730" s="3" t="s">
        <v>424</v>
      </c>
      <c r="G730" s="3"/>
      <c r="H730" s="5"/>
      <c r="I730" s="3"/>
      <c r="J730" s="5"/>
      <c r="K730" s="5"/>
      <c r="L730" s="31"/>
    </row>
    <row r="731" spans="1:12" x14ac:dyDescent="0.25">
      <c r="A731" s="2">
        <v>8</v>
      </c>
      <c r="B731" s="2">
        <v>2</v>
      </c>
      <c r="C731" s="2"/>
      <c r="D731" s="2"/>
      <c r="E731" s="2"/>
      <c r="F731" s="2" t="s">
        <v>425</v>
      </c>
      <c r="G731" s="2"/>
      <c r="H731" s="5"/>
      <c r="I731" s="2"/>
      <c r="J731" s="5"/>
      <c r="K731" s="5"/>
      <c r="L731" s="31"/>
    </row>
    <row r="732" spans="1:12" x14ac:dyDescent="0.25">
      <c r="A732" s="3">
        <v>8</v>
      </c>
      <c r="B732" s="3">
        <v>2</v>
      </c>
      <c r="C732" s="3">
        <v>1</v>
      </c>
      <c r="D732" s="3"/>
      <c r="E732" s="3"/>
      <c r="F732" s="3" t="s">
        <v>426</v>
      </c>
      <c r="G732" s="3"/>
      <c r="H732" s="5"/>
      <c r="I732" s="3"/>
      <c r="J732" s="5"/>
      <c r="K732" s="5"/>
      <c r="L732" s="31"/>
    </row>
    <row r="733" spans="1:12" x14ac:dyDescent="0.25">
      <c r="A733" s="3">
        <v>8</v>
      </c>
      <c r="B733" s="3">
        <v>2</v>
      </c>
      <c r="C733" s="3">
        <v>2</v>
      </c>
      <c r="D733" s="3"/>
      <c r="E733" s="3"/>
      <c r="F733" s="3" t="s">
        <v>427</v>
      </c>
      <c r="G733" s="3"/>
      <c r="H733" s="5"/>
      <c r="I733" s="3"/>
      <c r="J733" s="5"/>
      <c r="K733" s="5"/>
      <c r="L733" s="31"/>
    </row>
    <row r="734" spans="1:12" x14ac:dyDescent="0.25">
      <c r="A734" s="3">
        <v>8</v>
      </c>
      <c r="B734" s="3">
        <v>2</v>
      </c>
      <c r="C734" s="3">
        <v>3</v>
      </c>
      <c r="D734" s="3"/>
      <c r="E734" s="3"/>
      <c r="F734" s="3" t="s">
        <v>428</v>
      </c>
      <c r="G734" s="3"/>
      <c r="H734" s="5"/>
      <c r="I734" s="3"/>
      <c r="J734" s="5"/>
      <c r="K734" s="5"/>
      <c r="L734" s="31"/>
    </row>
    <row r="735" spans="1:12" x14ac:dyDescent="0.25">
      <c r="A735" s="3">
        <v>8</v>
      </c>
      <c r="B735" s="3">
        <v>2</v>
      </c>
      <c r="C735" s="3">
        <v>4</v>
      </c>
      <c r="D735" s="3"/>
      <c r="E735" s="3"/>
      <c r="F735" s="3" t="s">
        <v>429</v>
      </c>
      <c r="G735" s="3"/>
      <c r="H735" s="5"/>
      <c r="I735" s="3"/>
      <c r="J735" s="5"/>
      <c r="K735" s="5"/>
      <c r="L735" s="31"/>
    </row>
    <row r="736" spans="1:12" x14ac:dyDescent="0.25">
      <c r="A736" s="3">
        <v>8</v>
      </c>
      <c r="B736" s="3">
        <v>2</v>
      </c>
      <c r="C736" s="3">
        <v>5</v>
      </c>
      <c r="D736" s="3"/>
      <c r="E736" s="3"/>
      <c r="F736" s="3" t="s">
        <v>430</v>
      </c>
      <c r="G736" s="3"/>
      <c r="H736" s="5"/>
      <c r="I736" s="3"/>
      <c r="J736" s="5"/>
      <c r="K736" s="5"/>
      <c r="L736" s="31"/>
    </row>
    <row r="737" spans="1:12" x14ac:dyDescent="0.25">
      <c r="A737" s="3">
        <v>8</v>
      </c>
      <c r="B737" s="3">
        <v>2</v>
      </c>
      <c r="C737" s="3">
        <v>6</v>
      </c>
      <c r="D737" s="3"/>
      <c r="E737" s="3"/>
      <c r="F737" s="3" t="s">
        <v>431</v>
      </c>
      <c r="G737" s="3"/>
      <c r="H737" s="5"/>
      <c r="I737" s="3"/>
      <c r="J737" s="5"/>
      <c r="K737" s="5"/>
      <c r="L737" s="31"/>
    </row>
    <row r="738" spans="1:12" x14ac:dyDescent="0.25">
      <c r="A738" s="3">
        <v>8</v>
      </c>
      <c r="B738" s="3">
        <v>2</v>
      </c>
      <c r="C738" s="3">
        <v>7</v>
      </c>
      <c r="D738" s="3"/>
      <c r="E738" s="3"/>
      <c r="F738" s="3" t="s">
        <v>432</v>
      </c>
      <c r="G738" s="3"/>
      <c r="H738" s="5"/>
      <c r="I738" s="3"/>
      <c r="J738" s="5"/>
      <c r="K738" s="5"/>
      <c r="L738" s="31"/>
    </row>
    <row r="739" spans="1:12" x14ac:dyDescent="0.25">
      <c r="A739" s="1">
        <v>9</v>
      </c>
      <c r="B739" s="1"/>
      <c r="C739" s="1"/>
      <c r="D739" s="1"/>
      <c r="E739" s="1"/>
      <c r="F739" s="1" t="s">
        <v>433</v>
      </c>
      <c r="G739" s="1"/>
      <c r="H739" s="5"/>
      <c r="I739" s="1"/>
      <c r="J739" s="5"/>
      <c r="K739" s="5"/>
      <c r="L739" s="31"/>
    </row>
    <row r="740" spans="1:12" x14ac:dyDescent="0.25">
      <c r="A740" s="2">
        <v>9</v>
      </c>
      <c r="B740" s="2">
        <v>1</v>
      </c>
      <c r="C740" s="2"/>
      <c r="D740" s="2"/>
      <c r="E740" s="2"/>
      <c r="F740" s="2" t="s">
        <v>434</v>
      </c>
      <c r="G740" s="2"/>
      <c r="H740" s="5"/>
      <c r="I740" s="2"/>
      <c r="J740" s="5"/>
      <c r="K740" s="5"/>
      <c r="L740" s="31"/>
    </row>
    <row r="741" spans="1:12" x14ac:dyDescent="0.25">
      <c r="A741" s="2">
        <v>9</v>
      </c>
      <c r="B741" s="2">
        <v>2</v>
      </c>
      <c r="C741" s="2"/>
      <c r="D741" s="2"/>
      <c r="E741" s="2"/>
      <c r="F741" s="2" t="s">
        <v>435</v>
      </c>
      <c r="G741" s="2"/>
      <c r="H741" s="5"/>
      <c r="I741" s="2"/>
      <c r="J741" s="5"/>
      <c r="K741" s="5"/>
      <c r="L741" s="31"/>
    </row>
    <row r="742" spans="1:12" x14ac:dyDescent="0.25">
      <c r="A742" s="38">
        <v>9</v>
      </c>
      <c r="B742" s="38">
        <v>3</v>
      </c>
      <c r="C742" s="38"/>
      <c r="D742" s="38"/>
      <c r="E742" s="38"/>
      <c r="F742" s="38" t="s">
        <v>436</v>
      </c>
      <c r="G742" s="38"/>
      <c r="H742" s="5"/>
      <c r="I742" s="38"/>
      <c r="J742" s="5"/>
      <c r="K742" s="5"/>
      <c r="L742" s="31"/>
    </row>
    <row r="743" spans="1:12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</row>
    <row r="744" spans="1:12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</row>
    <row r="745" spans="1:12" x14ac:dyDescent="0.25">
      <c r="A745" s="37">
        <v>1</v>
      </c>
      <c r="B745" s="37" t="s">
        <v>437</v>
      </c>
      <c r="C745" s="37" t="s">
        <v>438</v>
      </c>
      <c r="D745" s="37" t="s">
        <v>439</v>
      </c>
      <c r="E745" s="37"/>
      <c r="F745" s="31"/>
      <c r="G745" s="31"/>
      <c r="H745" s="31"/>
      <c r="I745" s="31"/>
      <c r="J745" s="31"/>
      <c r="K745" s="31"/>
      <c r="L745" s="31"/>
    </row>
  </sheetData>
  <mergeCells count="1">
    <mergeCell ref="G1:J1"/>
  </mergeCells>
  <hyperlinks>
    <hyperlink ref="A691" location="_ftn1" display="_ftn1" xr:uid="{00000000-0004-0000-0000-000000000000}"/>
    <hyperlink ref="A745" location="_ftnref1" display="_ftnref1" xr:uid="{00000000-0004-0000-0000-000001000000}"/>
  </hyperlinks>
  <pageMargins left="0" right="0" top="0" bottom="0" header="0" footer="0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38"/>
  <sheetViews>
    <sheetView zoomScale="93" zoomScaleNormal="93" workbookViewId="0">
      <selection activeCell="G28" sqref="G28"/>
    </sheetView>
  </sheetViews>
  <sheetFormatPr baseColWidth="10" defaultRowHeight="15" x14ac:dyDescent="0.25"/>
  <cols>
    <col min="1" max="1" width="1.5703125" customWidth="1"/>
    <col min="2" max="2" width="32.42578125" customWidth="1"/>
    <col min="3" max="3" width="12.5703125" bestFit="1" customWidth="1"/>
    <col min="4" max="4" width="13" customWidth="1"/>
    <col min="5" max="8" width="12.7109375" customWidth="1"/>
  </cols>
  <sheetData>
    <row r="1" spans="2:8" ht="33.75" customHeight="1" thickBot="1" x14ac:dyDescent="0.3">
      <c r="B1" s="614" t="s">
        <v>1242</v>
      </c>
      <c r="C1" s="614"/>
      <c r="D1" s="614"/>
      <c r="E1" s="614"/>
      <c r="F1" s="614"/>
      <c r="G1" s="614"/>
      <c r="H1" s="614"/>
    </row>
    <row r="2" spans="2:8" x14ac:dyDescent="0.25">
      <c r="B2" s="464" t="s">
        <v>693</v>
      </c>
      <c r="C2" s="465"/>
      <c r="D2" s="465"/>
      <c r="E2" s="465"/>
      <c r="F2" s="465"/>
      <c r="G2" s="465"/>
      <c r="H2" s="466"/>
    </row>
    <row r="3" spans="2:8" x14ac:dyDescent="0.25">
      <c r="B3" s="467" t="s">
        <v>1169</v>
      </c>
      <c r="C3" s="468"/>
      <c r="D3" s="468"/>
      <c r="E3" s="468"/>
      <c r="F3" s="468"/>
      <c r="G3" s="468"/>
      <c r="H3" s="469"/>
    </row>
    <row r="4" spans="2:8" x14ac:dyDescent="0.25">
      <c r="B4" s="467" t="s">
        <v>684</v>
      </c>
      <c r="C4" s="468"/>
      <c r="D4" s="468"/>
      <c r="E4" s="468"/>
      <c r="F4" s="468"/>
      <c r="G4" s="468"/>
      <c r="H4" s="469"/>
    </row>
    <row r="5" spans="2:8" x14ac:dyDescent="0.25">
      <c r="B5" s="467" t="s">
        <v>1273</v>
      </c>
      <c r="C5" s="468"/>
      <c r="D5" s="468"/>
      <c r="E5" s="468"/>
      <c r="F5" s="468"/>
      <c r="G5" s="468"/>
      <c r="H5" s="469"/>
    </row>
    <row r="6" spans="2:8" ht="15.75" thickBot="1" x14ac:dyDescent="0.3">
      <c r="B6" s="470" t="s">
        <v>923</v>
      </c>
      <c r="C6" s="471"/>
      <c r="D6" s="471"/>
      <c r="E6" s="471"/>
      <c r="F6" s="471"/>
      <c r="G6" s="471"/>
      <c r="H6" s="472"/>
    </row>
    <row r="7" spans="2:8" ht="15.75" thickBot="1" x14ac:dyDescent="0.3">
      <c r="B7" s="505" t="s">
        <v>823</v>
      </c>
      <c r="C7" s="533" t="s">
        <v>685</v>
      </c>
      <c r="D7" s="615"/>
      <c r="E7" s="615"/>
      <c r="F7" s="615"/>
      <c r="G7" s="534"/>
      <c r="H7" s="505" t="s">
        <v>1171</v>
      </c>
    </row>
    <row r="8" spans="2:8" ht="24.75" customHeight="1" thickBot="1" x14ac:dyDescent="0.3">
      <c r="B8" s="507"/>
      <c r="C8" s="327" t="s">
        <v>1024</v>
      </c>
      <c r="D8" s="339" t="s">
        <v>687</v>
      </c>
      <c r="E8" s="327" t="s">
        <v>680</v>
      </c>
      <c r="F8" s="327" t="s">
        <v>681</v>
      </c>
      <c r="G8" s="327" t="s">
        <v>688</v>
      </c>
      <c r="H8" s="507"/>
    </row>
    <row r="9" spans="2:8" x14ac:dyDescent="0.25">
      <c r="B9" s="129" t="s">
        <v>1175</v>
      </c>
      <c r="C9" s="220">
        <v>18321016</v>
      </c>
      <c r="D9" s="367">
        <v>0</v>
      </c>
      <c r="E9" s="220">
        <v>18321016</v>
      </c>
      <c r="F9" s="220">
        <v>7863065</v>
      </c>
      <c r="G9" s="220">
        <v>7863065</v>
      </c>
      <c r="H9" s="302">
        <v>10457951</v>
      </c>
    </row>
    <row r="10" spans="2:8" x14ac:dyDescent="0.25">
      <c r="B10" s="129" t="s">
        <v>1176</v>
      </c>
      <c r="C10" s="215"/>
      <c r="D10" s="269"/>
      <c r="E10" s="215"/>
      <c r="F10" s="215"/>
      <c r="G10" s="215"/>
      <c r="H10" s="269"/>
    </row>
    <row r="11" spans="2:8" x14ac:dyDescent="0.25">
      <c r="B11" s="136" t="s">
        <v>1263</v>
      </c>
      <c r="C11" s="212">
        <v>18321016</v>
      </c>
      <c r="D11" s="390">
        <v>0</v>
      </c>
      <c r="E11" s="212">
        <v>18321016</v>
      </c>
      <c r="F11" s="212">
        <v>7863065</v>
      </c>
      <c r="G11" s="212">
        <v>7863065</v>
      </c>
      <c r="H11" s="298">
        <v>10457951</v>
      </c>
    </row>
    <row r="12" spans="2:8" x14ac:dyDescent="0.25">
      <c r="B12" s="347"/>
      <c r="C12" s="348"/>
      <c r="D12" s="299"/>
      <c r="E12" s="349"/>
      <c r="F12" s="280"/>
      <c r="G12" s="280"/>
      <c r="H12" s="337"/>
    </row>
    <row r="13" spans="2:8" x14ac:dyDescent="0.25">
      <c r="B13" s="347"/>
      <c r="C13" s="348"/>
      <c r="D13" s="299"/>
      <c r="E13" s="349"/>
      <c r="F13" s="280"/>
      <c r="G13" s="280"/>
      <c r="H13" s="337"/>
    </row>
    <row r="14" spans="2:8" x14ac:dyDescent="0.25">
      <c r="B14" s="222" t="s">
        <v>1180</v>
      </c>
      <c r="C14" s="223">
        <v>0</v>
      </c>
      <c r="D14" s="223">
        <v>0</v>
      </c>
      <c r="E14" s="224">
        <v>0</v>
      </c>
      <c r="F14" s="223">
        <v>0</v>
      </c>
      <c r="G14" s="223">
        <v>0</v>
      </c>
      <c r="H14" s="224">
        <v>0</v>
      </c>
    </row>
    <row r="15" spans="2:8" x14ac:dyDescent="0.25">
      <c r="B15" s="222" t="s">
        <v>1181</v>
      </c>
      <c r="C15" s="223">
        <v>0</v>
      </c>
      <c r="D15" s="223">
        <v>0</v>
      </c>
      <c r="E15" s="224">
        <v>0</v>
      </c>
      <c r="F15" s="223">
        <v>0</v>
      </c>
      <c r="G15" s="223">
        <v>0</v>
      </c>
      <c r="H15" s="224">
        <v>0</v>
      </c>
    </row>
    <row r="16" spans="2:8" x14ac:dyDescent="0.25">
      <c r="B16" s="222" t="s">
        <v>1182</v>
      </c>
      <c r="C16" s="223">
        <v>0</v>
      </c>
      <c r="D16" s="223">
        <v>0</v>
      </c>
      <c r="E16" s="224">
        <v>0</v>
      </c>
      <c r="F16" s="223">
        <v>0</v>
      </c>
      <c r="G16" s="223">
        <v>0</v>
      </c>
      <c r="H16" s="224">
        <v>0</v>
      </c>
    </row>
    <row r="17" spans="2:8" x14ac:dyDescent="0.25">
      <c r="B17" s="222" t="s">
        <v>1183</v>
      </c>
      <c r="C17" s="223">
        <v>0</v>
      </c>
      <c r="D17" s="223">
        <v>0</v>
      </c>
      <c r="E17" s="224">
        <v>0</v>
      </c>
      <c r="F17" s="223">
        <v>0</v>
      </c>
      <c r="G17" s="223">
        <v>0</v>
      </c>
      <c r="H17" s="224">
        <v>0</v>
      </c>
    </row>
    <row r="18" spans="2:8" x14ac:dyDescent="0.25">
      <c r="B18" s="222" t="s">
        <v>1184</v>
      </c>
      <c r="C18" s="223">
        <v>0</v>
      </c>
      <c r="D18" s="223">
        <v>0</v>
      </c>
      <c r="E18" s="224">
        <v>0</v>
      </c>
      <c r="F18" s="223">
        <v>0</v>
      </c>
      <c r="G18" s="223">
        <v>0</v>
      </c>
      <c r="H18" s="224">
        <v>0</v>
      </c>
    </row>
    <row r="19" spans="2:8" x14ac:dyDescent="0.25">
      <c r="B19" s="136"/>
      <c r="C19" s="221"/>
      <c r="D19" s="221"/>
      <c r="E19" s="221"/>
      <c r="F19" s="221"/>
      <c r="G19" s="221"/>
      <c r="H19" s="221"/>
    </row>
    <row r="20" spans="2:8" x14ac:dyDescent="0.25">
      <c r="B20" s="137" t="s">
        <v>1185</v>
      </c>
      <c r="C20" s="273">
        <v>0</v>
      </c>
      <c r="D20" s="273">
        <v>0</v>
      </c>
      <c r="E20" s="273">
        <v>0</v>
      </c>
      <c r="F20" s="273">
        <v>0</v>
      </c>
      <c r="G20" s="273">
        <v>0</v>
      </c>
      <c r="H20" s="273">
        <v>0</v>
      </c>
    </row>
    <row r="21" spans="2:8" x14ac:dyDescent="0.25">
      <c r="B21" s="137" t="s">
        <v>1186</v>
      </c>
      <c r="C21" s="273">
        <v>0</v>
      </c>
      <c r="D21" s="273">
        <v>0</v>
      </c>
      <c r="E21" s="273">
        <v>0</v>
      </c>
      <c r="F21" s="273">
        <v>0</v>
      </c>
      <c r="G21" s="273">
        <v>0</v>
      </c>
      <c r="H21" s="273">
        <v>0</v>
      </c>
    </row>
    <row r="22" spans="2:8" x14ac:dyDescent="0.25">
      <c r="B22" s="222" t="s">
        <v>1177</v>
      </c>
      <c r="C22" s="223">
        <v>0</v>
      </c>
      <c r="D22" s="223">
        <v>0</v>
      </c>
      <c r="E22" s="224">
        <v>0</v>
      </c>
      <c r="F22" s="223">
        <v>0</v>
      </c>
      <c r="G22" s="223">
        <v>0</v>
      </c>
      <c r="H22" s="224">
        <v>0</v>
      </c>
    </row>
    <row r="23" spans="2:8" x14ac:dyDescent="0.25">
      <c r="B23" s="222" t="s">
        <v>1178</v>
      </c>
      <c r="C23" s="223">
        <v>0</v>
      </c>
      <c r="D23" s="223">
        <v>0</v>
      </c>
      <c r="E23" s="224">
        <v>0</v>
      </c>
      <c r="F23" s="223">
        <v>0</v>
      </c>
      <c r="G23" s="223">
        <v>0</v>
      </c>
      <c r="H23" s="224">
        <v>0</v>
      </c>
    </row>
    <row r="24" spans="2:8" x14ac:dyDescent="0.25">
      <c r="B24" s="222" t="s">
        <v>1179</v>
      </c>
      <c r="C24" s="223">
        <v>0</v>
      </c>
      <c r="D24" s="223">
        <v>0</v>
      </c>
      <c r="E24" s="224">
        <v>0</v>
      </c>
      <c r="F24" s="223">
        <v>0</v>
      </c>
      <c r="G24" s="223">
        <v>0</v>
      </c>
      <c r="H24" s="224">
        <v>0</v>
      </c>
    </row>
    <row r="25" spans="2:8" x14ac:dyDescent="0.25">
      <c r="B25" s="222" t="s">
        <v>1180</v>
      </c>
      <c r="C25" s="223">
        <v>0</v>
      </c>
      <c r="D25" s="223">
        <v>0</v>
      </c>
      <c r="E25" s="224">
        <v>0</v>
      </c>
      <c r="F25" s="223">
        <v>0</v>
      </c>
      <c r="G25" s="223">
        <v>0</v>
      </c>
      <c r="H25" s="224">
        <v>0</v>
      </c>
    </row>
    <row r="26" spans="2:8" x14ac:dyDescent="0.25">
      <c r="B26" s="222" t="s">
        <v>1181</v>
      </c>
      <c r="C26" s="223">
        <v>0</v>
      </c>
      <c r="D26" s="223">
        <v>0</v>
      </c>
      <c r="E26" s="224">
        <v>0</v>
      </c>
      <c r="F26" s="223">
        <v>0</v>
      </c>
      <c r="G26" s="223">
        <v>0</v>
      </c>
      <c r="H26" s="224">
        <v>0</v>
      </c>
    </row>
    <row r="27" spans="2:8" x14ac:dyDescent="0.25">
      <c r="B27" s="222" t="s">
        <v>1182</v>
      </c>
      <c r="C27" s="223">
        <v>0</v>
      </c>
      <c r="D27" s="223">
        <v>0</v>
      </c>
      <c r="E27" s="224">
        <v>0</v>
      </c>
      <c r="F27" s="223">
        <v>0</v>
      </c>
      <c r="G27" s="223">
        <v>0</v>
      </c>
      <c r="H27" s="224">
        <v>0</v>
      </c>
    </row>
    <row r="28" spans="2:8" x14ac:dyDescent="0.25">
      <c r="B28" s="222" t="s">
        <v>1183</v>
      </c>
      <c r="C28" s="223">
        <v>0</v>
      </c>
      <c r="D28" s="223">
        <v>0</v>
      </c>
      <c r="E28" s="224">
        <v>0</v>
      </c>
      <c r="F28" s="223">
        <v>0</v>
      </c>
      <c r="G28" s="223">
        <v>0</v>
      </c>
      <c r="H28" s="224">
        <v>0</v>
      </c>
    </row>
    <row r="29" spans="2:8" x14ac:dyDescent="0.25">
      <c r="B29" s="222" t="s">
        <v>1184</v>
      </c>
      <c r="C29" s="223">
        <v>0</v>
      </c>
      <c r="D29" s="223">
        <v>0</v>
      </c>
      <c r="E29" s="224">
        <v>0</v>
      </c>
      <c r="F29" s="223">
        <v>0</v>
      </c>
      <c r="G29" s="223">
        <v>0</v>
      </c>
      <c r="H29" s="224">
        <v>0</v>
      </c>
    </row>
    <row r="30" spans="2:8" x14ac:dyDescent="0.25">
      <c r="B30" s="127"/>
      <c r="C30" s="221"/>
      <c r="D30" s="221"/>
      <c r="E30" s="221"/>
      <c r="F30" s="221"/>
      <c r="G30" s="221"/>
      <c r="H30" s="221"/>
    </row>
    <row r="31" spans="2:8" x14ac:dyDescent="0.25">
      <c r="B31" s="129" t="s">
        <v>1168</v>
      </c>
      <c r="C31" s="384">
        <v>18321016</v>
      </c>
      <c r="D31" s="367">
        <v>0</v>
      </c>
      <c r="E31" s="384">
        <v>18321016</v>
      </c>
      <c r="F31" s="384">
        <v>7863065</v>
      </c>
      <c r="G31" s="384">
        <v>7863065</v>
      </c>
      <c r="H31" s="385">
        <v>10457951</v>
      </c>
    </row>
    <row r="32" spans="2:8" ht="15.75" thickBot="1" x14ac:dyDescent="0.3">
      <c r="B32" s="128"/>
      <c r="C32" s="135"/>
      <c r="D32" s="135"/>
      <c r="E32" s="135"/>
      <c r="F32" s="135"/>
      <c r="G32" s="135"/>
      <c r="H32" s="135"/>
    </row>
    <row r="35" spans="2:8" x14ac:dyDescent="0.25">
      <c r="B35" s="575" t="s">
        <v>1271</v>
      </c>
      <c r="C35" s="575"/>
      <c r="D35" s="575" t="s">
        <v>1266</v>
      </c>
      <c r="E35" s="575"/>
      <c r="F35" s="575"/>
      <c r="G35" s="575"/>
    </row>
    <row r="36" spans="2:8" x14ac:dyDescent="0.25">
      <c r="B36" s="575" t="s">
        <v>1264</v>
      </c>
      <c r="C36" s="575"/>
      <c r="D36" s="575" t="s">
        <v>1267</v>
      </c>
      <c r="E36" s="575"/>
      <c r="F36" s="575"/>
      <c r="G36" s="575"/>
      <c r="H36" s="287"/>
    </row>
    <row r="37" spans="2:8" x14ac:dyDescent="0.25">
      <c r="B37" s="532"/>
      <c r="C37" s="532"/>
      <c r="D37" s="532"/>
      <c r="E37" s="532"/>
      <c r="F37" s="532"/>
      <c r="G37" s="532"/>
      <c r="H37" s="287"/>
    </row>
    <row r="38" spans="2:8" x14ac:dyDescent="0.25">
      <c r="D38" s="598"/>
      <c r="E38" s="598"/>
      <c r="F38" s="598"/>
      <c r="G38" s="598"/>
    </row>
  </sheetData>
  <mergeCells count="16">
    <mergeCell ref="D38:G38"/>
    <mergeCell ref="B36:C36"/>
    <mergeCell ref="B37:C37"/>
    <mergeCell ref="B7:B8"/>
    <mergeCell ref="C7:G7"/>
    <mergeCell ref="D37:G37"/>
    <mergeCell ref="D36:G36"/>
    <mergeCell ref="B35:C35"/>
    <mergeCell ref="D35:G35"/>
    <mergeCell ref="H7:H8"/>
    <mergeCell ref="B1:H1"/>
    <mergeCell ref="B2:H2"/>
    <mergeCell ref="B3:H3"/>
    <mergeCell ref="B4:H4"/>
    <mergeCell ref="B5:H5"/>
    <mergeCell ref="B6:H6"/>
  </mergeCells>
  <printOptions horizontalCentered="1"/>
  <pageMargins left="0" right="0" top="0" bottom="0" header="0" footer="0"/>
  <pageSetup scale="80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91"/>
  <sheetViews>
    <sheetView topLeftCell="B1" zoomScaleNormal="100" workbookViewId="0">
      <selection activeCell="E27" sqref="E27"/>
    </sheetView>
  </sheetViews>
  <sheetFormatPr baseColWidth="10" defaultRowHeight="15" x14ac:dyDescent="0.25"/>
  <cols>
    <col min="1" max="1" width="2.140625" customWidth="1"/>
    <col min="2" max="2" width="2.42578125" customWidth="1"/>
    <col min="3" max="3" width="71.7109375" bestFit="1" customWidth="1"/>
    <col min="4" max="4" width="12" bestFit="1" customWidth="1"/>
    <col min="5" max="5" width="13.140625" customWidth="1"/>
  </cols>
  <sheetData>
    <row r="1" spans="2:9" ht="20.100000000000001" customHeight="1" thickBot="1" x14ac:dyDescent="0.3">
      <c r="B1" s="609" t="s">
        <v>1243</v>
      </c>
      <c r="C1" s="609"/>
      <c r="D1" s="609"/>
      <c r="E1" s="609"/>
      <c r="F1" s="609"/>
      <c r="G1" s="609"/>
      <c r="H1" s="609"/>
      <c r="I1" s="609"/>
    </row>
    <row r="2" spans="2:9" x14ac:dyDescent="0.25">
      <c r="B2" s="569" t="s">
        <v>693</v>
      </c>
      <c r="C2" s="570"/>
      <c r="D2" s="570"/>
      <c r="E2" s="570"/>
      <c r="F2" s="570"/>
      <c r="G2" s="570"/>
      <c r="H2" s="570"/>
      <c r="I2" s="616"/>
    </row>
    <row r="3" spans="2:9" x14ac:dyDescent="0.25">
      <c r="B3" s="572" t="s">
        <v>1169</v>
      </c>
      <c r="C3" s="573"/>
      <c r="D3" s="573"/>
      <c r="E3" s="573"/>
      <c r="F3" s="573"/>
      <c r="G3" s="573"/>
      <c r="H3" s="573"/>
      <c r="I3" s="617"/>
    </row>
    <row r="4" spans="2:9" x14ac:dyDescent="0.25">
      <c r="B4" s="572" t="s">
        <v>689</v>
      </c>
      <c r="C4" s="573"/>
      <c r="D4" s="573"/>
      <c r="E4" s="573"/>
      <c r="F4" s="573"/>
      <c r="G4" s="573"/>
      <c r="H4" s="573"/>
      <c r="I4" s="617"/>
    </row>
    <row r="5" spans="2:9" x14ac:dyDescent="0.25">
      <c r="B5" s="572" t="s">
        <v>1273</v>
      </c>
      <c r="C5" s="573"/>
      <c r="D5" s="573"/>
      <c r="E5" s="573"/>
      <c r="F5" s="573"/>
      <c r="G5" s="573"/>
      <c r="H5" s="573"/>
      <c r="I5" s="617"/>
    </row>
    <row r="6" spans="2:9" ht="15.75" thickBot="1" x14ac:dyDescent="0.3">
      <c r="B6" s="537" t="s">
        <v>923</v>
      </c>
      <c r="C6" s="538"/>
      <c r="D6" s="538"/>
      <c r="E6" s="538"/>
      <c r="F6" s="538"/>
      <c r="G6" s="538"/>
      <c r="H6" s="538"/>
      <c r="I6" s="618"/>
    </row>
    <row r="7" spans="2:9" ht="15.75" thickBot="1" x14ac:dyDescent="0.3">
      <c r="B7" s="569" t="s">
        <v>823</v>
      </c>
      <c r="C7" s="571"/>
      <c r="D7" s="619" t="s">
        <v>685</v>
      </c>
      <c r="E7" s="620"/>
      <c r="F7" s="620"/>
      <c r="G7" s="620"/>
      <c r="H7" s="621"/>
      <c r="I7" s="559" t="s">
        <v>1171</v>
      </c>
    </row>
    <row r="8" spans="2:9" ht="23.25" thickBot="1" x14ac:dyDescent="0.3">
      <c r="B8" s="537"/>
      <c r="C8" s="539"/>
      <c r="D8" s="177" t="s">
        <v>1024</v>
      </c>
      <c r="E8" s="177" t="s">
        <v>1172</v>
      </c>
      <c r="F8" s="177" t="s">
        <v>1173</v>
      </c>
      <c r="G8" s="177" t="s">
        <v>681</v>
      </c>
      <c r="H8" s="177" t="s">
        <v>688</v>
      </c>
      <c r="I8" s="560"/>
    </row>
    <row r="9" spans="2:9" x14ac:dyDescent="0.25">
      <c r="B9" s="511"/>
      <c r="C9" s="622"/>
      <c r="D9" s="134"/>
      <c r="E9" s="134"/>
      <c r="F9" s="134"/>
      <c r="G9" s="134"/>
      <c r="H9" s="134"/>
      <c r="I9" s="134"/>
    </row>
    <row r="10" spans="2:9" ht="16.5" customHeight="1" x14ac:dyDescent="0.25">
      <c r="B10" s="443" t="s">
        <v>1187</v>
      </c>
      <c r="C10" s="476"/>
      <c r="D10" s="258">
        <v>18321016</v>
      </c>
      <c r="E10" s="367">
        <v>0</v>
      </c>
      <c r="F10" s="258">
        <v>18321016</v>
      </c>
      <c r="G10" s="258">
        <v>7863065</v>
      </c>
      <c r="H10" s="258">
        <v>7863065</v>
      </c>
      <c r="I10" s="302">
        <v>10457951</v>
      </c>
    </row>
    <row r="11" spans="2:9" x14ac:dyDescent="0.25">
      <c r="B11" s="586" t="s">
        <v>1188</v>
      </c>
      <c r="C11" s="567"/>
      <c r="D11" s="273">
        <v>0</v>
      </c>
      <c r="E11" s="273">
        <v>0</v>
      </c>
      <c r="F11" s="273">
        <v>0</v>
      </c>
      <c r="G11" s="273">
        <v>0</v>
      </c>
      <c r="H11" s="273">
        <v>0</v>
      </c>
      <c r="I11" s="273">
        <v>0</v>
      </c>
    </row>
    <row r="12" spans="2:9" x14ac:dyDescent="0.25">
      <c r="B12" s="175"/>
      <c r="C12" s="171" t="s">
        <v>1189</v>
      </c>
      <c r="D12" s="223"/>
      <c r="E12" s="223"/>
      <c r="F12" s="224">
        <v>0</v>
      </c>
      <c r="G12" s="223">
        <v>0</v>
      </c>
      <c r="H12" s="223">
        <v>0</v>
      </c>
      <c r="I12" s="224">
        <v>0</v>
      </c>
    </row>
    <row r="13" spans="2:9" x14ac:dyDescent="0.25">
      <c r="B13" s="175"/>
      <c r="C13" s="171" t="s">
        <v>1190</v>
      </c>
      <c r="D13" s="223">
        <v>0</v>
      </c>
      <c r="E13" s="223">
        <v>0</v>
      </c>
      <c r="F13" s="224">
        <v>0</v>
      </c>
      <c r="G13" s="223">
        <v>0</v>
      </c>
      <c r="H13" s="223">
        <v>0</v>
      </c>
      <c r="I13" s="224">
        <v>0</v>
      </c>
    </row>
    <row r="14" spans="2:9" x14ac:dyDescent="0.25">
      <c r="B14" s="175"/>
      <c r="C14" s="171" t="s">
        <v>1191</v>
      </c>
      <c r="D14" s="223">
        <v>0</v>
      </c>
      <c r="E14" s="223">
        <v>0</v>
      </c>
      <c r="F14" s="224">
        <v>0</v>
      </c>
      <c r="G14" s="223">
        <v>0</v>
      </c>
      <c r="H14" s="223">
        <v>0</v>
      </c>
      <c r="I14" s="224">
        <v>0</v>
      </c>
    </row>
    <row r="15" spans="2:9" x14ac:dyDescent="0.25">
      <c r="B15" s="175"/>
      <c r="C15" s="171" t="s">
        <v>1192</v>
      </c>
      <c r="D15" s="223">
        <v>0</v>
      </c>
      <c r="E15" s="223">
        <v>0</v>
      </c>
      <c r="F15" s="224">
        <v>0</v>
      </c>
      <c r="G15" s="223">
        <v>0</v>
      </c>
      <c r="H15" s="223">
        <v>0</v>
      </c>
      <c r="I15" s="224">
        <v>0</v>
      </c>
    </row>
    <row r="16" spans="2:9" x14ac:dyDescent="0.25">
      <c r="B16" s="175"/>
      <c r="C16" s="171" t="s">
        <v>1193</v>
      </c>
      <c r="D16" s="223">
        <v>0</v>
      </c>
      <c r="E16" s="223">
        <v>0</v>
      </c>
      <c r="F16" s="224">
        <v>0</v>
      </c>
      <c r="G16" s="223">
        <v>0</v>
      </c>
      <c r="H16" s="223">
        <v>0</v>
      </c>
      <c r="I16" s="224">
        <v>0</v>
      </c>
    </row>
    <row r="17" spans="2:9" x14ac:dyDescent="0.25">
      <c r="B17" s="175"/>
      <c r="C17" s="171" t="s">
        <v>1194</v>
      </c>
      <c r="D17" s="223">
        <v>0</v>
      </c>
      <c r="E17" s="223">
        <v>0</v>
      </c>
      <c r="F17" s="224">
        <v>0</v>
      </c>
      <c r="G17" s="223">
        <v>0</v>
      </c>
      <c r="H17" s="223">
        <v>0</v>
      </c>
      <c r="I17" s="224">
        <v>0</v>
      </c>
    </row>
    <row r="18" spans="2:9" x14ac:dyDescent="0.25">
      <c r="B18" s="175"/>
      <c r="C18" s="171" t="s">
        <v>1195</v>
      </c>
      <c r="D18" s="223">
        <v>0</v>
      </c>
      <c r="E18" s="223">
        <v>0</v>
      </c>
      <c r="F18" s="224">
        <v>0</v>
      </c>
      <c r="G18" s="223">
        <v>0</v>
      </c>
      <c r="H18" s="223">
        <v>0</v>
      </c>
      <c r="I18" s="224">
        <v>0</v>
      </c>
    </row>
    <row r="19" spans="2:9" x14ac:dyDescent="0.25">
      <c r="B19" s="175"/>
      <c r="C19" s="171" t="s">
        <v>1196</v>
      </c>
      <c r="D19" s="223">
        <v>0</v>
      </c>
      <c r="E19" s="223">
        <v>0</v>
      </c>
      <c r="F19" s="224">
        <v>0</v>
      </c>
      <c r="G19" s="223">
        <v>0</v>
      </c>
      <c r="H19" s="223">
        <v>0</v>
      </c>
      <c r="I19" s="224">
        <v>0</v>
      </c>
    </row>
    <row r="20" spans="2:9" x14ac:dyDescent="0.25">
      <c r="B20" s="138"/>
      <c r="C20" s="139"/>
      <c r="D20" s="216"/>
      <c r="E20" s="216"/>
      <c r="F20" s="216"/>
      <c r="G20" s="216"/>
      <c r="H20" s="216"/>
      <c r="I20" s="216"/>
    </row>
    <row r="21" spans="2:9" x14ac:dyDescent="0.25">
      <c r="B21" s="586" t="s">
        <v>1197</v>
      </c>
      <c r="C21" s="567"/>
      <c r="D21" s="220">
        <v>18321016</v>
      </c>
      <c r="E21" s="367">
        <v>0</v>
      </c>
      <c r="F21" s="220">
        <v>18321016</v>
      </c>
      <c r="G21" s="220">
        <v>7863065</v>
      </c>
      <c r="H21" s="220">
        <v>7863065</v>
      </c>
      <c r="I21" s="302">
        <v>10457951</v>
      </c>
    </row>
    <row r="22" spans="2:9" x14ac:dyDescent="0.25">
      <c r="B22" s="175"/>
      <c r="C22" s="171" t="s">
        <v>1198</v>
      </c>
      <c r="D22" s="223"/>
      <c r="E22" s="289">
        <v>0</v>
      </c>
      <c r="F22" s="224">
        <v>0</v>
      </c>
      <c r="G22" s="223">
        <v>0</v>
      </c>
      <c r="H22" s="223">
        <v>0</v>
      </c>
      <c r="I22" s="224">
        <v>0</v>
      </c>
    </row>
    <row r="23" spans="2:9" x14ac:dyDescent="0.25">
      <c r="B23" s="175"/>
      <c r="C23" s="171" t="s">
        <v>1199</v>
      </c>
      <c r="D23" s="223">
        <v>0</v>
      </c>
      <c r="E23" s="289">
        <v>0</v>
      </c>
      <c r="F23" s="224">
        <v>0</v>
      </c>
      <c r="G23" s="223">
        <v>0</v>
      </c>
      <c r="H23" s="223">
        <v>0</v>
      </c>
      <c r="I23" s="224">
        <v>0</v>
      </c>
    </row>
    <row r="24" spans="2:9" x14ac:dyDescent="0.25">
      <c r="B24" s="175"/>
      <c r="C24" s="171" t="s">
        <v>1200</v>
      </c>
      <c r="D24" s="223">
        <v>0</v>
      </c>
      <c r="E24" s="289">
        <v>0</v>
      </c>
      <c r="F24" s="224">
        <v>0</v>
      </c>
      <c r="G24" s="223">
        <v>0</v>
      </c>
      <c r="H24" s="223">
        <v>0</v>
      </c>
      <c r="I24" s="224">
        <v>0</v>
      </c>
    </row>
    <row r="25" spans="2:9" x14ac:dyDescent="0.25">
      <c r="B25" s="175"/>
      <c r="C25" s="171" t="s">
        <v>1201</v>
      </c>
      <c r="D25" s="223">
        <v>0</v>
      </c>
      <c r="E25" s="289">
        <v>0</v>
      </c>
      <c r="F25" s="224">
        <v>0</v>
      </c>
      <c r="G25" s="223">
        <v>0</v>
      </c>
      <c r="H25" s="223">
        <v>0</v>
      </c>
      <c r="I25" s="224">
        <v>0</v>
      </c>
    </row>
    <row r="26" spans="2:9" x14ac:dyDescent="0.25">
      <c r="B26" s="175"/>
      <c r="C26" s="171" t="s">
        <v>1202</v>
      </c>
      <c r="D26" s="214">
        <v>18321016</v>
      </c>
      <c r="E26" s="358">
        <v>0</v>
      </c>
      <c r="F26" s="215">
        <v>18321016</v>
      </c>
      <c r="G26" s="214">
        <v>7863065</v>
      </c>
      <c r="H26" s="214">
        <v>7863065</v>
      </c>
      <c r="I26" s="325">
        <v>10457951</v>
      </c>
    </row>
    <row r="27" spans="2:9" x14ac:dyDescent="0.25">
      <c r="B27" s="175"/>
      <c r="C27" s="171" t="s">
        <v>1203</v>
      </c>
      <c r="D27" s="223">
        <v>0</v>
      </c>
      <c r="E27" s="223">
        <v>0</v>
      </c>
      <c r="F27" s="224">
        <v>0</v>
      </c>
      <c r="G27" s="223">
        <v>0</v>
      </c>
      <c r="H27" s="223">
        <v>0</v>
      </c>
      <c r="I27" s="224">
        <v>0</v>
      </c>
    </row>
    <row r="28" spans="2:9" x14ac:dyDescent="0.25">
      <c r="B28" s="175"/>
      <c r="C28" s="171" t="s">
        <v>1204</v>
      </c>
      <c r="D28" s="223">
        <v>0</v>
      </c>
      <c r="E28" s="223">
        <v>0</v>
      </c>
      <c r="F28" s="224">
        <v>0</v>
      </c>
      <c r="G28" s="223">
        <v>0</v>
      </c>
      <c r="H28" s="223">
        <v>0</v>
      </c>
      <c r="I28" s="224">
        <v>0</v>
      </c>
    </row>
    <row r="29" spans="2:9" x14ac:dyDescent="0.25">
      <c r="B29" s="138"/>
      <c r="C29" s="139"/>
      <c r="D29" s="216"/>
      <c r="E29" s="216"/>
      <c r="F29" s="216"/>
      <c r="G29" s="216"/>
      <c r="H29" s="216"/>
      <c r="I29" s="216"/>
    </row>
    <row r="30" spans="2:9" x14ac:dyDescent="0.25">
      <c r="B30" s="586" t="s">
        <v>1205</v>
      </c>
      <c r="C30" s="567"/>
      <c r="D30" s="273">
        <v>0</v>
      </c>
      <c r="E30" s="273">
        <v>0</v>
      </c>
      <c r="F30" s="273">
        <v>0</v>
      </c>
      <c r="G30" s="273">
        <v>0</v>
      </c>
      <c r="H30" s="273">
        <v>0</v>
      </c>
      <c r="I30" s="273">
        <v>0</v>
      </c>
    </row>
    <row r="31" spans="2:9" x14ac:dyDescent="0.25">
      <c r="B31" s="175"/>
      <c r="C31" s="171" t="s">
        <v>1206</v>
      </c>
      <c r="D31" s="223"/>
      <c r="E31" s="223">
        <v>0</v>
      </c>
      <c r="F31" s="224">
        <v>0</v>
      </c>
      <c r="G31" s="223">
        <v>0</v>
      </c>
      <c r="H31" s="223">
        <v>0</v>
      </c>
      <c r="I31" s="224">
        <v>0</v>
      </c>
    </row>
    <row r="32" spans="2:9" x14ac:dyDescent="0.25">
      <c r="B32" s="175"/>
      <c r="C32" s="171" t="s">
        <v>1207</v>
      </c>
      <c r="D32" s="223">
        <v>0</v>
      </c>
      <c r="E32" s="223">
        <v>0</v>
      </c>
      <c r="F32" s="224">
        <v>0</v>
      </c>
      <c r="G32" s="223">
        <v>0</v>
      </c>
      <c r="H32" s="223">
        <v>0</v>
      </c>
      <c r="I32" s="224">
        <v>0</v>
      </c>
    </row>
    <row r="33" spans="2:9" x14ac:dyDescent="0.25">
      <c r="B33" s="175"/>
      <c r="C33" s="171" t="s">
        <v>1208</v>
      </c>
      <c r="D33" s="223">
        <v>0</v>
      </c>
      <c r="E33" s="223">
        <v>0</v>
      </c>
      <c r="F33" s="224">
        <v>0</v>
      </c>
      <c r="G33" s="223">
        <v>0</v>
      </c>
      <c r="H33" s="223">
        <v>0</v>
      </c>
      <c r="I33" s="224">
        <v>0</v>
      </c>
    </row>
    <row r="34" spans="2:9" x14ac:dyDescent="0.25">
      <c r="B34" s="175"/>
      <c r="C34" s="171" t="s">
        <v>1209</v>
      </c>
      <c r="D34" s="223">
        <v>0</v>
      </c>
      <c r="E34" s="223">
        <v>0</v>
      </c>
      <c r="F34" s="224">
        <v>0</v>
      </c>
      <c r="G34" s="223">
        <v>0</v>
      </c>
      <c r="H34" s="223">
        <v>0</v>
      </c>
      <c r="I34" s="224">
        <v>0</v>
      </c>
    </row>
    <row r="35" spans="2:9" x14ac:dyDescent="0.25">
      <c r="B35" s="175"/>
      <c r="C35" s="171" t="s">
        <v>1210</v>
      </c>
      <c r="D35" s="223">
        <v>0</v>
      </c>
      <c r="E35" s="223">
        <v>0</v>
      </c>
      <c r="F35" s="224">
        <v>0</v>
      </c>
      <c r="G35" s="223">
        <v>0</v>
      </c>
      <c r="H35" s="223">
        <v>0</v>
      </c>
      <c r="I35" s="224">
        <v>0</v>
      </c>
    </row>
    <row r="36" spans="2:9" x14ac:dyDescent="0.25">
      <c r="B36" s="175"/>
      <c r="C36" s="171" t="s">
        <v>1211</v>
      </c>
      <c r="D36" s="223">
        <v>0</v>
      </c>
      <c r="E36" s="223">
        <v>0</v>
      </c>
      <c r="F36" s="224">
        <v>0</v>
      </c>
      <c r="G36" s="223">
        <v>0</v>
      </c>
      <c r="H36" s="223">
        <v>0</v>
      </c>
      <c r="I36" s="224">
        <v>0</v>
      </c>
    </row>
    <row r="37" spans="2:9" x14ac:dyDescent="0.25">
      <c r="B37" s="175"/>
      <c r="C37" s="171" t="s">
        <v>1212</v>
      </c>
      <c r="D37" s="223">
        <v>0</v>
      </c>
      <c r="E37" s="223">
        <v>0</v>
      </c>
      <c r="F37" s="224">
        <v>0</v>
      </c>
      <c r="G37" s="223">
        <v>0</v>
      </c>
      <c r="H37" s="223">
        <v>0</v>
      </c>
      <c r="I37" s="224">
        <v>0</v>
      </c>
    </row>
    <row r="38" spans="2:9" x14ac:dyDescent="0.25">
      <c r="B38" s="175"/>
      <c r="C38" s="171" t="s">
        <v>1213</v>
      </c>
      <c r="D38" s="223">
        <v>0</v>
      </c>
      <c r="E38" s="223">
        <v>0</v>
      </c>
      <c r="F38" s="224">
        <v>0</v>
      </c>
      <c r="G38" s="223">
        <v>0</v>
      </c>
      <c r="H38" s="223">
        <v>0</v>
      </c>
      <c r="I38" s="224">
        <v>0</v>
      </c>
    </row>
    <row r="39" spans="2:9" x14ac:dyDescent="0.25">
      <c r="B39" s="175"/>
      <c r="C39" s="171" t="s">
        <v>1214</v>
      </c>
      <c r="D39" s="223">
        <v>0</v>
      </c>
      <c r="E39" s="223">
        <v>0</v>
      </c>
      <c r="F39" s="224">
        <v>0</v>
      </c>
      <c r="G39" s="223">
        <v>0</v>
      </c>
      <c r="H39" s="223">
        <v>0</v>
      </c>
      <c r="I39" s="224">
        <v>0</v>
      </c>
    </row>
    <row r="40" spans="2:9" x14ac:dyDescent="0.25">
      <c r="B40" s="138"/>
      <c r="C40" s="139"/>
      <c r="D40" s="292"/>
      <c r="E40" s="292"/>
      <c r="F40" s="292"/>
      <c r="G40" s="292"/>
      <c r="H40" s="292"/>
      <c r="I40" s="292"/>
    </row>
    <row r="41" spans="2:9" x14ac:dyDescent="0.25">
      <c r="B41" s="586" t="s">
        <v>1215</v>
      </c>
      <c r="C41" s="567"/>
      <c r="D41" s="273">
        <v>0</v>
      </c>
      <c r="E41" s="273">
        <v>0</v>
      </c>
      <c r="F41" s="273">
        <v>0</v>
      </c>
      <c r="G41" s="273">
        <v>0</v>
      </c>
      <c r="H41" s="273">
        <v>0</v>
      </c>
      <c r="I41" s="273">
        <v>0</v>
      </c>
    </row>
    <row r="42" spans="2:9" x14ac:dyDescent="0.25">
      <c r="B42" s="175"/>
      <c r="C42" s="171" t="s">
        <v>1216</v>
      </c>
      <c r="D42" s="223"/>
      <c r="E42" s="223">
        <v>0</v>
      </c>
      <c r="F42" s="224">
        <v>0</v>
      </c>
      <c r="G42" s="223">
        <v>0</v>
      </c>
      <c r="H42" s="223">
        <v>0</v>
      </c>
      <c r="I42" s="224">
        <v>0</v>
      </c>
    </row>
    <row r="43" spans="2:9" x14ac:dyDescent="0.25">
      <c r="B43" s="175"/>
      <c r="C43" s="171" t="s">
        <v>1217</v>
      </c>
      <c r="D43" s="223">
        <v>0</v>
      </c>
      <c r="E43" s="223">
        <v>0</v>
      </c>
      <c r="F43" s="224">
        <v>0</v>
      </c>
      <c r="G43" s="223">
        <v>0</v>
      </c>
      <c r="H43" s="223">
        <v>0</v>
      </c>
      <c r="I43" s="224">
        <v>0</v>
      </c>
    </row>
    <row r="44" spans="2:9" x14ac:dyDescent="0.25">
      <c r="B44" s="175"/>
      <c r="C44" s="171" t="s">
        <v>1218</v>
      </c>
      <c r="D44" s="223">
        <v>0</v>
      </c>
      <c r="E44" s="223">
        <v>0</v>
      </c>
      <c r="F44" s="224">
        <v>0</v>
      </c>
      <c r="G44" s="223">
        <v>0</v>
      </c>
      <c r="H44" s="223">
        <v>0</v>
      </c>
      <c r="I44" s="224">
        <v>0</v>
      </c>
    </row>
    <row r="45" spans="2:9" x14ac:dyDescent="0.25">
      <c r="B45" s="175"/>
      <c r="C45" s="171" t="s">
        <v>1219</v>
      </c>
      <c r="D45" s="223">
        <v>0</v>
      </c>
      <c r="E45" s="223">
        <v>0</v>
      </c>
      <c r="F45" s="224">
        <v>0</v>
      </c>
      <c r="G45" s="223">
        <v>0</v>
      </c>
      <c r="H45" s="223">
        <v>0</v>
      </c>
      <c r="I45" s="224">
        <v>0</v>
      </c>
    </row>
    <row r="46" spans="2:9" x14ac:dyDescent="0.25">
      <c r="B46" s="138"/>
      <c r="C46" s="139"/>
      <c r="D46" s="292"/>
      <c r="E46" s="292"/>
      <c r="F46" s="292"/>
      <c r="G46" s="292"/>
      <c r="H46" s="292"/>
      <c r="I46" s="292"/>
    </row>
    <row r="47" spans="2:9" x14ac:dyDescent="0.25">
      <c r="B47" s="586" t="s">
        <v>1220</v>
      </c>
      <c r="C47" s="567"/>
      <c r="D47" s="291">
        <v>0</v>
      </c>
      <c r="E47" s="291">
        <v>0</v>
      </c>
      <c r="F47" s="291">
        <v>0</v>
      </c>
      <c r="G47" s="291">
        <v>0</v>
      </c>
      <c r="H47" s="291">
        <v>0</v>
      </c>
      <c r="I47" s="291">
        <v>0</v>
      </c>
    </row>
    <row r="48" spans="2:9" x14ac:dyDescent="0.25">
      <c r="B48" s="586" t="s">
        <v>1188</v>
      </c>
      <c r="C48" s="567"/>
      <c r="D48" s="273">
        <v>0</v>
      </c>
      <c r="E48" s="273">
        <v>0</v>
      </c>
      <c r="F48" s="273">
        <v>0</v>
      </c>
      <c r="G48" s="273">
        <v>0</v>
      </c>
      <c r="H48" s="273">
        <v>0</v>
      </c>
      <c r="I48" s="273">
        <v>0</v>
      </c>
    </row>
    <row r="49" spans="2:9" x14ac:dyDescent="0.25">
      <c r="B49" s="175"/>
      <c r="C49" s="171" t="s">
        <v>1189</v>
      </c>
      <c r="D49" s="223"/>
      <c r="E49" s="223">
        <v>0</v>
      </c>
      <c r="F49" s="224">
        <v>0</v>
      </c>
      <c r="G49" s="223">
        <v>0</v>
      </c>
      <c r="H49" s="223">
        <v>0</v>
      </c>
      <c r="I49" s="224">
        <v>0</v>
      </c>
    </row>
    <row r="50" spans="2:9" x14ac:dyDescent="0.25">
      <c r="B50" s="175"/>
      <c r="C50" s="171" t="s">
        <v>1190</v>
      </c>
      <c r="D50" s="223">
        <v>0</v>
      </c>
      <c r="E50" s="223">
        <v>0</v>
      </c>
      <c r="F50" s="224">
        <v>0</v>
      </c>
      <c r="G50" s="223">
        <v>0</v>
      </c>
      <c r="H50" s="223">
        <v>0</v>
      </c>
      <c r="I50" s="224">
        <v>0</v>
      </c>
    </row>
    <row r="51" spans="2:9" x14ac:dyDescent="0.25">
      <c r="B51" s="175"/>
      <c r="C51" s="171" t="s">
        <v>1191</v>
      </c>
      <c r="D51" s="223">
        <v>0</v>
      </c>
      <c r="E51" s="223">
        <v>0</v>
      </c>
      <c r="F51" s="224">
        <v>0</v>
      </c>
      <c r="G51" s="223">
        <v>0</v>
      </c>
      <c r="H51" s="223">
        <v>0</v>
      </c>
      <c r="I51" s="224">
        <v>0</v>
      </c>
    </row>
    <row r="52" spans="2:9" x14ac:dyDescent="0.25">
      <c r="B52" s="175"/>
      <c r="C52" s="171" t="s">
        <v>1192</v>
      </c>
      <c r="D52" s="223">
        <v>0</v>
      </c>
      <c r="E52" s="223">
        <v>0</v>
      </c>
      <c r="F52" s="224">
        <v>0</v>
      </c>
      <c r="G52" s="223">
        <v>0</v>
      </c>
      <c r="H52" s="223">
        <v>0</v>
      </c>
      <c r="I52" s="224">
        <v>0</v>
      </c>
    </row>
    <row r="53" spans="2:9" x14ac:dyDescent="0.25">
      <c r="B53" s="175"/>
      <c r="C53" s="171" t="s">
        <v>1193</v>
      </c>
      <c r="D53" s="223">
        <v>0</v>
      </c>
      <c r="E53" s="223">
        <v>0</v>
      </c>
      <c r="F53" s="224">
        <v>0</v>
      </c>
      <c r="G53" s="223">
        <v>0</v>
      </c>
      <c r="H53" s="223">
        <v>0</v>
      </c>
      <c r="I53" s="224">
        <v>0</v>
      </c>
    </row>
    <row r="54" spans="2:9" x14ac:dyDescent="0.25">
      <c r="B54" s="175"/>
      <c r="C54" s="171" t="s">
        <v>1194</v>
      </c>
      <c r="D54" s="223">
        <v>0</v>
      </c>
      <c r="E54" s="223">
        <v>0</v>
      </c>
      <c r="F54" s="224">
        <v>0</v>
      </c>
      <c r="G54" s="223">
        <v>0</v>
      </c>
      <c r="H54" s="223">
        <v>0</v>
      </c>
      <c r="I54" s="224">
        <v>0</v>
      </c>
    </row>
    <row r="55" spans="2:9" x14ac:dyDescent="0.25">
      <c r="B55" s="175"/>
      <c r="C55" s="171" t="s">
        <v>1195</v>
      </c>
      <c r="D55" s="223">
        <v>0</v>
      </c>
      <c r="E55" s="223">
        <v>0</v>
      </c>
      <c r="F55" s="224">
        <v>0</v>
      </c>
      <c r="G55" s="223">
        <v>0</v>
      </c>
      <c r="H55" s="223">
        <v>0</v>
      </c>
      <c r="I55" s="224">
        <v>0</v>
      </c>
    </row>
    <row r="56" spans="2:9" x14ac:dyDescent="0.25">
      <c r="B56" s="175"/>
      <c r="C56" s="171" t="s">
        <v>1196</v>
      </c>
      <c r="D56" s="223">
        <v>0</v>
      </c>
      <c r="E56" s="223">
        <v>0</v>
      </c>
      <c r="F56" s="224">
        <v>0</v>
      </c>
      <c r="G56" s="223">
        <v>0</v>
      </c>
      <c r="H56" s="223">
        <v>0</v>
      </c>
      <c r="I56" s="224">
        <v>0</v>
      </c>
    </row>
    <row r="57" spans="2:9" x14ac:dyDescent="0.25">
      <c r="B57" s="138"/>
      <c r="C57" s="139"/>
      <c r="D57" s="292"/>
      <c r="E57" s="292"/>
      <c r="F57" s="292"/>
      <c r="G57" s="292"/>
      <c r="H57" s="292"/>
      <c r="I57" s="292"/>
    </row>
    <row r="58" spans="2:9" x14ac:dyDescent="0.25">
      <c r="B58" s="586" t="s">
        <v>1197</v>
      </c>
      <c r="C58" s="567"/>
      <c r="D58" s="273">
        <v>0</v>
      </c>
      <c r="E58" s="273">
        <v>0</v>
      </c>
      <c r="F58" s="273">
        <v>0</v>
      </c>
      <c r="G58" s="273">
        <v>0</v>
      </c>
      <c r="H58" s="273">
        <v>0</v>
      </c>
      <c r="I58" s="273">
        <v>0</v>
      </c>
    </row>
    <row r="59" spans="2:9" x14ac:dyDescent="0.25">
      <c r="B59" s="175"/>
      <c r="C59" s="171" t="s">
        <v>1198</v>
      </c>
      <c r="D59" s="223">
        <v>0</v>
      </c>
      <c r="E59" s="223">
        <v>0</v>
      </c>
      <c r="F59" s="224">
        <v>0</v>
      </c>
      <c r="G59" s="223">
        <v>0</v>
      </c>
      <c r="H59" s="223">
        <v>0</v>
      </c>
      <c r="I59" s="224">
        <v>0</v>
      </c>
    </row>
    <row r="60" spans="2:9" x14ac:dyDescent="0.25">
      <c r="B60" s="175"/>
      <c r="C60" s="171" t="s">
        <v>1199</v>
      </c>
      <c r="D60" s="223">
        <v>0</v>
      </c>
      <c r="E60" s="223">
        <v>0</v>
      </c>
      <c r="F60" s="224">
        <v>0</v>
      </c>
      <c r="G60" s="223">
        <v>0</v>
      </c>
      <c r="H60" s="223">
        <v>0</v>
      </c>
      <c r="I60" s="224">
        <v>0</v>
      </c>
    </row>
    <row r="61" spans="2:9" x14ac:dyDescent="0.25">
      <c r="B61" s="175"/>
      <c r="C61" s="171" t="s">
        <v>1200</v>
      </c>
      <c r="D61" s="223">
        <v>0</v>
      </c>
      <c r="E61" s="223">
        <v>0</v>
      </c>
      <c r="F61" s="224">
        <v>0</v>
      </c>
      <c r="G61" s="223">
        <v>0</v>
      </c>
      <c r="H61" s="223">
        <v>0</v>
      </c>
      <c r="I61" s="224">
        <v>0</v>
      </c>
    </row>
    <row r="62" spans="2:9" x14ac:dyDescent="0.25">
      <c r="B62" s="175"/>
      <c r="C62" s="171" t="s">
        <v>1201</v>
      </c>
      <c r="D62" s="223">
        <v>0</v>
      </c>
      <c r="E62" s="223">
        <v>0</v>
      </c>
      <c r="F62" s="224">
        <v>0</v>
      </c>
      <c r="G62" s="223">
        <v>0</v>
      </c>
      <c r="H62" s="223">
        <v>0</v>
      </c>
      <c r="I62" s="224">
        <v>0</v>
      </c>
    </row>
    <row r="63" spans="2:9" x14ac:dyDescent="0.25">
      <c r="B63" s="175"/>
      <c r="C63" s="171" t="s">
        <v>1202</v>
      </c>
      <c r="D63" s="223">
        <v>0</v>
      </c>
      <c r="E63" s="223">
        <v>0</v>
      </c>
      <c r="F63" s="224">
        <v>0</v>
      </c>
      <c r="G63" s="223">
        <v>0</v>
      </c>
      <c r="H63" s="223">
        <v>0</v>
      </c>
      <c r="I63" s="224">
        <v>0</v>
      </c>
    </row>
    <row r="64" spans="2:9" x14ac:dyDescent="0.25">
      <c r="B64" s="175"/>
      <c r="C64" s="171" t="s">
        <v>1203</v>
      </c>
      <c r="D64" s="223">
        <v>0</v>
      </c>
      <c r="E64" s="223">
        <v>0</v>
      </c>
      <c r="F64" s="224">
        <v>0</v>
      </c>
      <c r="G64" s="223">
        <v>0</v>
      </c>
      <c r="H64" s="223">
        <v>0</v>
      </c>
      <c r="I64" s="224">
        <v>0</v>
      </c>
    </row>
    <row r="65" spans="2:9" x14ac:dyDescent="0.25">
      <c r="B65" s="175"/>
      <c r="C65" s="171" t="s">
        <v>1204</v>
      </c>
      <c r="D65" s="223">
        <v>0</v>
      </c>
      <c r="E65" s="223">
        <v>0</v>
      </c>
      <c r="F65" s="224">
        <v>0</v>
      </c>
      <c r="G65" s="223">
        <v>0</v>
      </c>
      <c r="H65" s="223">
        <v>0</v>
      </c>
      <c r="I65" s="224">
        <v>0</v>
      </c>
    </row>
    <row r="66" spans="2:9" x14ac:dyDescent="0.25">
      <c r="B66" s="138"/>
      <c r="C66" s="139"/>
      <c r="D66" s="216"/>
      <c r="E66" s="216"/>
      <c r="F66" s="216"/>
      <c r="G66" s="216"/>
      <c r="H66" s="216"/>
      <c r="I66" s="216"/>
    </row>
    <row r="67" spans="2:9" x14ac:dyDescent="0.25">
      <c r="B67" s="586" t="s">
        <v>1205</v>
      </c>
      <c r="C67" s="567"/>
      <c r="D67" s="273">
        <v>0</v>
      </c>
      <c r="E67" s="273">
        <v>0</v>
      </c>
      <c r="F67" s="273">
        <v>0</v>
      </c>
      <c r="G67" s="273">
        <v>0</v>
      </c>
      <c r="H67" s="273">
        <v>0</v>
      </c>
      <c r="I67" s="273">
        <v>0</v>
      </c>
    </row>
    <row r="68" spans="2:9" x14ac:dyDescent="0.25">
      <c r="B68" s="175"/>
      <c r="C68" s="171" t="s">
        <v>1206</v>
      </c>
      <c r="D68" s="289">
        <v>0</v>
      </c>
      <c r="E68" s="289">
        <v>0</v>
      </c>
      <c r="F68" s="290">
        <v>0</v>
      </c>
      <c r="G68" s="289">
        <v>0</v>
      </c>
      <c r="H68" s="289">
        <v>0</v>
      </c>
      <c r="I68" s="290">
        <v>0</v>
      </c>
    </row>
    <row r="69" spans="2:9" x14ac:dyDescent="0.25">
      <c r="B69" s="175"/>
      <c r="C69" s="171" t="s">
        <v>1207</v>
      </c>
      <c r="D69" s="289">
        <v>0</v>
      </c>
      <c r="E69" s="289">
        <v>0</v>
      </c>
      <c r="F69" s="290">
        <v>0</v>
      </c>
      <c r="G69" s="289">
        <v>0</v>
      </c>
      <c r="H69" s="289">
        <v>0</v>
      </c>
      <c r="I69" s="290">
        <v>0</v>
      </c>
    </row>
    <row r="70" spans="2:9" x14ac:dyDescent="0.25">
      <c r="B70" s="175"/>
      <c r="C70" s="171" t="s">
        <v>1208</v>
      </c>
      <c r="D70" s="289">
        <v>0</v>
      </c>
      <c r="E70" s="289">
        <v>0</v>
      </c>
      <c r="F70" s="290">
        <v>0</v>
      </c>
      <c r="G70" s="289">
        <v>0</v>
      </c>
      <c r="H70" s="289">
        <v>0</v>
      </c>
      <c r="I70" s="290">
        <v>0</v>
      </c>
    </row>
    <row r="71" spans="2:9" x14ac:dyDescent="0.25">
      <c r="B71" s="175"/>
      <c r="C71" s="171" t="s">
        <v>1209</v>
      </c>
      <c r="D71" s="289">
        <v>0</v>
      </c>
      <c r="E71" s="289">
        <v>0</v>
      </c>
      <c r="F71" s="290">
        <v>0</v>
      </c>
      <c r="G71" s="289">
        <v>0</v>
      </c>
      <c r="H71" s="289">
        <v>0</v>
      </c>
      <c r="I71" s="290">
        <v>0</v>
      </c>
    </row>
    <row r="72" spans="2:9" x14ac:dyDescent="0.25">
      <c r="B72" s="175"/>
      <c r="C72" s="171" t="s">
        <v>1210</v>
      </c>
      <c r="D72" s="289">
        <v>0</v>
      </c>
      <c r="E72" s="289">
        <v>0</v>
      </c>
      <c r="F72" s="290">
        <v>0</v>
      </c>
      <c r="G72" s="289">
        <v>0</v>
      </c>
      <c r="H72" s="289">
        <v>0</v>
      </c>
      <c r="I72" s="290">
        <v>0</v>
      </c>
    </row>
    <row r="73" spans="2:9" x14ac:dyDescent="0.25">
      <c r="B73" s="175"/>
      <c r="C73" s="171" t="s">
        <v>1211</v>
      </c>
      <c r="D73" s="289">
        <v>0</v>
      </c>
      <c r="E73" s="289">
        <v>0</v>
      </c>
      <c r="F73" s="290">
        <v>0</v>
      </c>
      <c r="G73" s="289">
        <v>0</v>
      </c>
      <c r="H73" s="289">
        <v>0</v>
      </c>
      <c r="I73" s="290">
        <v>0</v>
      </c>
    </row>
    <row r="74" spans="2:9" x14ac:dyDescent="0.25">
      <c r="B74" s="175"/>
      <c r="C74" s="171" t="s">
        <v>1212</v>
      </c>
      <c r="D74" s="289">
        <v>0</v>
      </c>
      <c r="E74" s="289">
        <v>0</v>
      </c>
      <c r="F74" s="290">
        <v>0</v>
      </c>
      <c r="G74" s="289">
        <v>0</v>
      </c>
      <c r="H74" s="289">
        <v>0</v>
      </c>
      <c r="I74" s="290">
        <v>0</v>
      </c>
    </row>
    <row r="75" spans="2:9" x14ac:dyDescent="0.25">
      <c r="B75" s="175"/>
      <c r="C75" s="171" t="s">
        <v>1213</v>
      </c>
      <c r="D75" s="289">
        <v>0</v>
      </c>
      <c r="E75" s="289">
        <v>0</v>
      </c>
      <c r="F75" s="290">
        <v>0</v>
      </c>
      <c r="G75" s="289">
        <v>0</v>
      </c>
      <c r="H75" s="289">
        <v>0</v>
      </c>
      <c r="I75" s="290">
        <v>0</v>
      </c>
    </row>
    <row r="76" spans="2:9" x14ac:dyDescent="0.25">
      <c r="B76" s="175"/>
      <c r="C76" s="171" t="s">
        <v>1214</v>
      </c>
      <c r="D76" s="289">
        <v>0</v>
      </c>
      <c r="E76" s="289">
        <v>0</v>
      </c>
      <c r="F76" s="290">
        <v>0</v>
      </c>
      <c r="G76" s="289">
        <v>0</v>
      </c>
      <c r="H76" s="289">
        <v>0</v>
      </c>
      <c r="I76" s="290">
        <v>0</v>
      </c>
    </row>
    <row r="77" spans="2:9" x14ac:dyDescent="0.25">
      <c r="B77" s="138"/>
      <c r="C77" s="139"/>
      <c r="D77" s="216"/>
      <c r="E77" s="216"/>
      <c r="F77" s="216"/>
      <c r="G77" s="216"/>
      <c r="H77" s="216"/>
      <c r="I77" s="216"/>
    </row>
    <row r="78" spans="2:9" x14ac:dyDescent="0.25">
      <c r="B78" s="586" t="s">
        <v>1215</v>
      </c>
      <c r="C78" s="567"/>
      <c r="D78" s="273">
        <v>0</v>
      </c>
      <c r="E78" s="273">
        <v>0</v>
      </c>
      <c r="F78" s="273">
        <v>0</v>
      </c>
      <c r="G78" s="273">
        <v>0</v>
      </c>
      <c r="H78" s="273">
        <v>0</v>
      </c>
      <c r="I78" s="273">
        <v>0</v>
      </c>
    </row>
    <row r="79" spans="2:9" x14ac:dyDescent="0.25">
      <c r="B79" s="175"/>
      <c r="C79" s="171" t="s">
        <v>1216</v>
      </c>
      <c r="D79" s="289">
        <v>0</v>
      </c>
      <c r="E79" s="289">
        <v>0</v>
      </c>
      <c r="F79" s="290">
        <v>0</v>
      </c>
      <c r="G79" s="289">
        <v>0</v>
      </c>
      <c r="H79" s="289">
        <v>0</v>
      </c>
      <c r="I79" s="290">
        <v>0</v>
      </c>
    </row>
    <row r="80" spans="2:9" x14ac:dyDescent="0.25">
      <c r="B80" s="175"/>
      <c r="C80" s="171" t="s">
        <v>1217</v>
      </c>
      <c r="D80" s="289">
        <v>0</v>
      </c>
      <c r="E80" s="289">
        <v>0</v>
      </c>
      <c r="F80" s="290">
        <v>0</v>
      </c>
      <c r="G80" s="289">
        <v>0</v>
      </c>
      <c r="H80" s="289">
        <v>0</v>
      </c>
      <c r="I80" s="290">
        <v>0</v>
      </c>
    </row>
    <row r="81" spans="2:9" x14ac:dyDescent="0.25">
      <c r="B81" s="175"/>
      <c r="C81" s="171" t="s">
        <v>1218</v>
      </c>
      <c r="D81" s="289">
        <v>0</v>
      </c>
      <c r="E81" s="289">
        <v>0</v>
      </c>
      <c r="F81" s="290">
        <v>0</v>
      </c>
      <c r="G81" s="289">
        <v>0</v>
      </c>
      <c r="H81" s="289">
        <v>0</v>
      </c>
      <c r="I81" s="290">
        <v>0</v>
      </c>
    </row>
    <row r="82" spans="2:9" x14ac:dyDescent="0.25">
      <c r="B82" s="175"/>
      <c r="C82" s="171" t="s">
        <v>1219</v>
      </c>
      <c r="D82" s="289">
        <v>0</v>
      </c>
      <c r="E82" s="289">
        <v>0</v>
      </c>
      <c r="F82" s="290">
        <v>0</v>
      </c>
      <c r="G82" s="289">
        <v>0</v>
      </c>
      <c r="H82" s="289">
        <v>0</v>
      </c>
      <c r="I82" s="290">
        <v>0</v>
      </c>
    </row>
    <row r="83" spans="2:9" x14ac:dyDescent="0.25">
      <c r="B83" s="138"/>
      <c r="C83" s="139"/>
      <c r="D83" s="216"/>
      <c r="E83" s="216"/>
      <c r="F83" s="216"/>
      <c r="G83" s="216"/>
      <c r="H83" s="216"/>
      <c r="I83" s="216"/>
    </row>
    <row r="84" spans="2:9" x14ac:dyDescent="0.25">
      <c r="B84" s="586" t="s">
        <v>1168</v>
      </c>
      <c r="C84" s="567"/>
      <c r="D84" s="220">
        <v>18321016</v>
      </c>
      <c r="E84" s="367">
        <v>0</v>
      </c>
      <c r="F84" s="220">
        <v>18321016</v>
      </c>
      <c r="G84" s="220">
        <v>7863065</v>
      </c>
      <c r="H84" s="220">
        <v>7863065</v>
      </c>
      <c r="I84" s="302">
        <v>10457951</v>
      </c>
    </row>
    <row r="85" spans="2:9" ht="15.75" thickBot="1" x14ac:dyDescent="0.3">
      <c r="B85" s="140"/>
      <c r="C85" s="141"/>
      <c r="D85" s="225"/>
      <c r="E85" s="225"/>
      <c r="F85" s="225"/>
      <c r="G85" s="225"/>
      <c r="H85" s="225"/>
      <c r="I85" s="225"/>
    </row>
    <row r="88" spans="2:9" x14ac:dyDescent="0.25">
      <c r="C88" s="366" t="s">
        <v>1271</v>
      </c>
      <c r="D88" s="378"/>
      <c r="E88" s="575" t="s">
        <v>1266</v>
      </c>
      <c r="F88" s="575"/>
      <c r="G88" s="575"/>
      <c r="H88" s="575"/>
    </row>
    <row r="89" spans="2:9" x14ac:dyDescent="0.25">
      <c r="C89" s="366" t="s">
        <v>1264</v>
      </c>
      <c r="D89" s="379"/>
      <c r="E89" s="575" t="s">
        <v>1267</v>
      </c>
      <c r="F89" s="575"/>
      <c r="G89" s="575"/>
      <c r="H89" s="575"/>
    </row>
    <row r="90" spans="2:9" x14ac:dyDescent="0.25">
      <c r="C90" s="362"/>
      <c r="D90" s="286"/>
      <c r="E90" s="372"/>
      <c r="F90" s="372"/>
      <c r="G90" s="372"/>
      <c r="H90" s="372"/>
    </row>
    <row r="91" spans="2:9" x14ac:dyDescent="0.25">
      <c r="E91" s="598"/>
      <c r="F91" s="598"/>
      <c r="G91" s="598"/>
      <c r="H91" s="598"/>
    </row>
  </sheetData>
  <mergeCells count="24">
    <mergeCell ref="E91:H91"/>
    <mergeCell ref="B47:C47"/>
    <mergeCell ref="B48:C48"/>
    <mergeCell ref="E89:H89"/>
    <mergeCell ref="B67:C67"/>
    <mergeCell ref="B78:C78"/>
    <mergeCell ref="B84:C84"/>
    <mergeCell ref="B58:C58"/>
    <mergeCell ref="E88:H88"/>
    <mergeCell ref="B21:C21"/>
    <mergeCell ref="B30:C30"/>
    <mergeCell ref="B41:C41"/>
    <mergeCell ref="B11:C11"/>
    <mergeCell ref="B1:I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</mergeCells>
  <printOptions horizontalCentered="1"/>
  <pageMargins left="0" right="0" top="0" bottom="0" header="0" footer="0"/>
  <pageSetup scale="5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9"/>
  <sheetViews>
    <sheetView tabSelected="1" topLeftCell="A4" zoomScaleNormal="100" workbookViewId="0">
      <selection activeCell="D29" sqref="D29"/>
    </sheetView>
  </sheetViews>
  <sheetFormatPr baseColWidth="10" defaultRowHeight="15" x14ac:dyDescent="0.25"/>
  <cols>
    <col min="1" max="1" width="1.5703125" customWidth="1"/>
    <col min="2" max="2" width="64.140625" customWidth="1"/>
    <col min="3" max="3" width="12.140625" bestFit="1" customWidth="1"/>
    <col min="4" max="4" width="11.42578125" customWidth="1"/>
    <col min="8" max="8" width="12.42578125" bestFit="1" customWidth="1"/>
  </cols>
  <sheetData>
    <row r="1" spans="2:8" ht="34.5" customHeight="1" thickBot="1" x14ac:dyDescent="0.3">
      <c r="B1" s="609" t="s">
        <v>1244</v>
      </c>
      <c r="C1" s="609"/>
      <c r="D1" s="609"/>
      <c r="E1" s="609"/>
      <c r="F1" s="609"/>
      <c r="G1" s="609"/>
      <c r="H1" s="609"/>
    </row>
    <row r="2" spans="2:8" x14ac:dyDescent="0.25">
      <c r="B2" s="526" t="s">
        <v>693</v>
      </c>
      <c r="C2" s="527"/>
      <c r="D2" s="527"/>
      <c r="E2" s="527"/>
      <c r="F2" s="527"/>
      <c r="G2" s="527"/>
      <c r="H2" s="610"/>
    </row>
    <row r="3" spans="2:8" x14ac:dyDescent="0.25">
      <c r="B3" s="600" t="s">
        <v>1169</v>
      </c>
      <c r="C3" s="601"/>
      <c r="D3" s="601"/>
      <c r="E3" s="601"/>
      <c r="F3" s="601"/>
      <c r="G3" s="601"/>
      <c r="H3" s="611"/>
    </row>
    <row r="4" spans="2:8" x14ac:dyDescent="0.25">
      <c r="B4" s="600" t="s">
        <v>1221</v>
      </c>
      <c r="C4" s="601"/>
      <c r="D4" s="601"/>
      <c r="E4" s="601"/>
      <c r="F4" s="601"/>
      <c r="G4" s="601"/>
      <c r="H4" s="611"/>
    </row>
    <row r="5" spans="2:8" x14ac:dyDescent="0.25">
      <c r="B5" s="600" t="s">
        <v>1273</v>
      </c>
      <c r="C5" s="601"/>
      <c r="D5" s="601"/>
      <c r="E5" s="601"/>
      <c r="F5" s="601"/>
      <c r="G5" s="601"/>
      <c r="H5" s="611"/>
    </row>
    <row r="6" spans="2:8" ht="15.75" thickBot="1" x14ac:dyDescent="0.3">
      <c r="B6" s="603" t="s">
        <v>923</v>
      </c>
      <c r="C6" s="604"/>
      <c r="D6" s="604"/>
      <c r="E6" s="604"/>
      <c r="F6" s="604"/>
      <c r="G6" s="604"/>
      <c r="H6" s="612"/>
    </row>
    <row r="7" spans="2:8" ht="15.75" thickBot="1" x14ac:dyDescent="0.3">
      <c r="B7" s="502" t="s">
        <v>823</v>
      </c>
      <c r="C7" s="533" t="s">
        <v>685</v>
      </c>
      <c r="D7" s="615"/>
      <c r="E7" s="615"/>
      <c r="F7" s="615"/>
      <c r="G7" s="534"/>
      <c r="H7" s="505" t="s">
        <v>1171</v>
      </c>
    </row>
    <row r="8" spans="2:8" ht="33" customHeight="1" thickBot="1" x14ac:dyDescent="0.3">
      <c r="B8" s="504"/>
      <c r="C8" s="327" t="s">
        <v>1024</v>
      </c>
      <c r="D8" s="339" t="s">
        <v>1172</v>
      </c>
      <c r="E8" s="327" t="s">
        <v>1173</v>
      </c>
      <c r="F8" s="327" t="s">
        <v>1222</v>
      </c>
      <c r="G8" s="327" t="s">
        <v>688</v>
      </c>
      <c r="H8" s="507"/>
    </row>
    <row r="9" spans="2:8" x14ac:dyDescent="0.25">
      <c r="B9" s="172" t="s">
        <v>1223</v>
      </c>
      <c r="C9" s="259">
        <v>15563016</v>
      </c>
      <c r="D9" s="367">
        <v>0</v>
      </c>
      <c r="E9" s="259">
        <v>15563016</v>
      </c>
      <c r="F9" s="259">
        <v>6825235</v>
      </c>
      <c r="G9" s="259">
        <v>6825235</v>
      </c>
      <c r="H9" s="302">
        <v>8737781</v>
      </c>
    </row>
    <row r="10" spans="2:8" x14ac:dyDescent="0.25">
      <c r="B10" s="175" t="s">
        <v>1245</v>
      </c>
      <c r="C10" s="211">
        <v>15563016</v>
      </c>
      <c r="D10" s="390">
        <v>0</v>
      </c>
      <c r="E10" s="212">
        <v>15563016</v>
      </c>
      <c r="F10" s="212">
        <v>6825235</v>
      </c>
      <c r="G10" s="212">
        <v>6825235</v>
      </c>
      <c r="H10" s="298">
        <v>8737781</v>
      </c>
    </row>
    <row r="11" spans="2:8" x14ac:dyDescent="0.25">
      <c r="B11" s="175" t="s">
        <v>1246</v>
      </c>
      <c r="C11" s="272">
        <v>0</v>
      </c>
      <c r="D11" s="273">
        <v>0</v>
      </c>
      <c r="E11" s="273">
        <v>0</v>
      </c>
      <c r="F11" s="273">
        <v>0</v>
      </c>
      <c r="G11" s="273">
        <v>0</v>
      </c>
      <c r="H11" s="273">
        <v>0</v>
      </c>
    </row>
    <row r="12" spans="2:8" x14ac:dyDescent="0.25">
      <c r="B12" s="175" t="s">
        <v>1247</v>
      </c>
      <c r="C12" s="272">
        <v>0</v>
      </c>
      <c r="D12" s="273">
        <v>0</v>
      </c>
      <c r="E12" s="273">
        <v>0</v>
      </c>
      <c r="F12" s="273">
        <v>0</v>
      </c>
      <c r="G12" s="273">
        <v>0</v>
      </c>
      <c r="H12" s="273">
        <v>0</v>
      </c>
    </row>
    <row r="13" spans="2:8" x14ac:dyDescent="0.25">
      <c r="B13" s="175" t="s">
        <v>1248</v>
      </c>
      <c r="C13" s="293"/>
      <c r="D13" s="223">
        <v>0</v>
      </c>
      <c r="E13" s="224">
        <v>0</v>
      </c>
      <c r="F13" s="223">
        <v>0</v>
      </c>
      <c r="G13" s="223">
        <v>0</v>
      </c>
      <c r="H13" s="224">
        <v>0</v>
      </c>
    </row>
    <row r="14" spans="2:8" x14ac:dyDescent="0.25">
      <c r="B14" s="175" t="s">
        <v>1249</v>
      </c>
      <c r="C14" s="293">
        <v>0</v>
      </c>
      <c r="D14" s="223">
        <v>0</v>
      </c>
      <c r="E14" s="224">
        <v>0</v>
      </c>
      <c r="F14" s="223">
        <v>0</v>
      </c>
      <c r="G14" s="223">
        <v>0</v>
      </c>
      <c r="H14" s="224">
        <v>0</v>
      </c>
    </row>
    <row r="15" spans="2:8" x14ac:dyDescent="0.25">
      <c r="B15" s="175" t="s">
        <v>1250</v>
      </c>
      <c r="C15" s="272">
        <v>0</v>
      </c>
      <c r="D15" s="273">
        <v>0</v>
      </c>
      <c r="E15" s="273">
        <v>0</v>
      </c>
      <c r="F15" s="273">
        <v>0</v>
      </c>
      <c r="G15" s="273">
        <v>0</v>
      </c>
      <c r="H15" s="273">
        <v>0</v>
      </c>
    </row>
    <row r="16" spans="2:8" ht="22.5" x14ac:dyDescent="0.25">
      <c r="B16" s="173" t="s">
        <v>1251</v>
      </c>
      <c r="C16" s="272">
        <v>0</v>
      </c>
      <c r="D16" s="273">
        <v>0</v>
      </c>
      <c r="E16" s="273">
        <v>0</v>
      </c>
      <c r="F16" s="273">
        <v>0</v>
      </c>
      <c r="G16" s="273">
        <v>0</v>
      </c>
      <c r="H16" s="273">
        <v>0</v>
      </c>
    </row>
    <row r="17" spans="2:8" x14ac:dyDescent="0.25">
      <c r="B17" s="144" t="s">
        <v>1252</v>
      </c>
      <c r="C17" s="293">
        <v>0</v>
      </c>
      <c r="D17" s="223">
        <v>0</v>
      </c>
      <c r="E17" s="224">
        <v>0</v>
      </c>
      <c r="F17" s="223">
        <v>0</v>
      </c>
      <c r="G17" s="223">
        <v>0</v>
      </c>
      <c r="H17" s="224">
        <v>0</v>
      </c>
    </row>
    <row r="18" spans="2:8" x14ac:dyDescent="0.25">
      <c r="B18" s="144" t="s">
        <v>1253</v>
      </c>
      <c r="C18" s="293">
        <v>0</v>
      </c>
      <c r="D18" s="223">
        <v>0</v>
      </c>
      <c r="E18" s="224">
        <v>0</v>
      </c>
      <c r="F18" s="223">
        <v>0</v>
      </c>
      <c r="G18" s="223">
        <v>0</v>
      </c>
      <c r="H18" s="224">
        <v>0</v>
      </c>
    </row>
    <row r="19" spans="2:8" x14ac:dyDescent="0.25">
      <c r="B19" s="175" t="s">
        <v>1254</v>
      </c>
      <c r="C19" s="272">
        <v>0</v>
      </c>
      <c r="D19" s="273">
        <v>0</v>
      </c>
      <c r="E19" s="273">
        <v>0</v>
      </c>
      <c r="F19" s="273">
        <v>0</v>
      </c>
      <c r="G19" s="273">
        <v>0</v>
      </c>
      <c r="H19" s="273">
        <v>0</v>
      </c>
    </row>
    <row r="20" spans="2:8" x14ac:dyDescent="0.25">
      <c r="B20" s="175"/>
      <c r="C20" s="226"/>
      <c r="D20" s="227"/>
      <c r="E20" s="227"/>
      <c r="F20" s="227"/>
      <c r="G20" s="227"/>
      <c r="H20" s="227"/>
    </row>
    <row r="21" spans="2:8" x14ac:dyDescent="0.25">
      <c r="B21" s="174" t="s">
        <v>1224</v>
      </c>
      <c r="C21" s="294">
        <v>0</v>
      </c>
      <c r="D21" s="294">
        <v>0</v>
      </c>
      <c r="E21" s="294">
        <v>0</v>
      </c>
      <c r="F21" s="294">
        <v>0</v>
      </c>
      <c r="G21" s="294">
        <v>0</v>
      </c>
      <c r="H21" s="294">
        <v>0</v>
      </c>
    </row>
    <row r="22" spans="2:8" x14ac:dyDescent="0.25">
      <c r="B22" s="175" t="s">
        <v>1245</v>
      </c>
      <c r="C22" s="272">
        <v>0</v>
      </c>
      <c r="D22" s="273">
        <v>0</v>
      </c>
      <c r="E22" s="273">
        <v>0</v>
      </c>
      <c r="F22" s="273">
        <v>0</v>
      </c>
      <c r="G22" s="273">
        <v>0</v>
      </c>
      <c r="H22" s="273">
        <v>0</v>
      </c>
    </row>
    <row r="23" spans="2:8" x14ac:dyDescent="0.25">
      <c r="B23" s="175" t="s">
        <v>1246</v>
      </c>
      <c r="C23" s="272">
        <v>0</v>
      </c>
      <c r="D23" s="273">
        <v>0</v>
      </c>
      <c r="E23" s="273">
        <v>0</v>
      </c>
      <c r="F23" s="273">
        <v>0</v>
      </c>
      <c r="G23" s="273">
        <v>0</v>
      </c>
      <c r="H23" s="273">
        <v>0</v>
      </c>
    </row>
    <row r="24" spans="2:8" x14ac:dyDescent="0.25">
      <c r="B24" s="175" t="s">
        <v>1247</v>
      </c>
      <c r="C24" s="272">
        <v>0</v>
      </c>
      <c r="D24" s="273">
        <v>0</v>
      </c>
      <c r="E24" s="273">
        <v>0</v>
      </c>
      <c r="F24" s="273">
        <v>0</v>
      </c>
      <c r="G24" s="273">
        <v>0</v>
      </c>
      <c r="H24" s="273">
        <v>0</v>
      </c>
    </row>
    <row r="25" spans="2:8" x14ac:dyDescent="0.25">
      <c r="B25" s="175" t="s">
        <v>1248</v>
      </c>
      <c r="C25" s="293">
        <v>0</v>
      </c>
      <c r="D25" s="223">
        <v>0</v>
      </c>
      <c r="E25" s="224">
        <v>0</v>
      </c>
      <c r="F25" s="223">
        <v>0</v>
      </c>
      <c r="G25" s="223">
        <v>0</v>
      </c>
      <c r="H25" s="224">
        <v>0</v>
      </c>
    </row>
    <row r="26" spans="2:8" x14ac:dyDescent="0.25">
      <c r="B26" s="175" t="s">
        <v>1249</v>
      </c>
      <c r="C26" s="293">
        <v>0</v>
      </c>
      <c r="D26" s="223">
        <v>0</v>
      </c>
      <c r="E26" s="224">
        <v>0</v>
      </c>
      <c r="F26" s="223">
        <v>0</v>
      </c>
      <c r="G26" s="223">
        <v>0</v>
      </c>
      <c r="H26" s="224">
        <v>0</v>
      </c>
    </row>
    <row r="27" spans="2:8" x14ac:dyDescent="0.25">
      <c r="B27" s="175" t="s">
        <v>1250</v>
      </c>
      <c r="C27" s="272">
        <v>0</v>
      </c>
      <c r="D27" s="273">
        <v>0</v>
      </c>
      <c r="E27" s="273">
        <v>0</v>
      </c>
      <c r="F27" s="273">
        <v>0</v>
      </c>
      <c r="G27" s="273">
        <v>0</v>
      </c>
      <c r="H27" s="273">
        <v>0</v>
      </c>
    </row>
    <row r="28" spans="2:8" ht="22.5" x14ac:dyDescent="0.25">
      <c r="B28" s="173" t="s">
        <v>1251</v>
      </c>
      <c r="C28" s="272">
        <v>0</v>
      </c>
      <c r="D28" s="273">
        <v>0</v>
      </c>
      <c r="E28" s="273">
        <v>0</v>
      </c>
      <c r="F28" s="273">
        <v>0</v>
      </c>
      <c r="G28" s="273">
        <v>0</v>
      </c>
      <c r="H28" s="273">
        <v>0</v>
      </c>
    </row>
    <row r="29" spans="2:8" x14ac:dyDescent="0.25">
      <c r="B29" s="144" t="s">
        <v>1255</v>
      </c>
      <c r="C29" s="288">
        <v>0</v>
      </c>
      <c r="D29" s="289">
        <v>0</v>
      </c>
      <c r="E29" s="290">
        <v>0</v>
      </c>
      <c r="F29" s="289">
        <v>0</v>
      </c>
      <c r="G29" s="289">
        <v>0</v>
      </c>
      <c r="H29" s="290">
        <v>0</v>
      </c>
    </row>
    <row r="30" spans="2:8" x14ac:dyDescent="0.25">
      <c r="B30" s="144" t="s">
        <v>1256</v>
      </c>
      <c r="C30" s="288">
        <v>0</v>
      </c>
      <c r="D30" s="289">
        <v>0</v>
      </c>
      <c r="E30" s="290">
        <v>0</v>
      </c>
      <c r="F30" s="289">
        <v>0</v>
      </c>
      <c r="G30" s="289">
        <v>0</v>
      </c>
      <c r="H30" s="290">
        <v>0</v>
      </c>
    </row>
    <row r="31" spans="2:8" x14ac:dyDescent="0.25">
      <c r="B31" s="175" t="s">
        <v>1254</v>
      </c>
      <c r="C31" s="272">
        <v>0</v>
      </c>
      <c r="D31" s="273">
        <v>0</v>
      </c>
      <c r="E31" s="273">
        <v>0</v>
      </c>
      <c r="F31" s="273">
        <v>0</v>
      </c>
      <c r="G31" s="273">
        <v>0</v>
      </c>
      <c r="H31" s="273">
        <v>0</v>
      </c>
    </row>
    <row r="32" spans="2:8" x14ac:dyDescent="0.25">
      <c r="B32" s="363" t="s">
        <v>1225</v>
      </c>
      <c r="C32" s="386">
        <v>15563016</v>
      </c>
      <c r="D32" s="367">
        <v>0</v>
      </c>
      <c r="E32" s="386">
        <v>15563016</v>
      </c>
      <c r="F32" s="386">
        <v>6825235</v>
      </c>
      <c r="G32" s="386">
        <v>6825235</v>
      </c>
      <c r="H32" s="302">
        <v>8737781</v>
      </c>
    </row>
    <row r="33" spans="2:8" ht="15.75" thickBot="1" x14ac:dyDescent="0.3">
      <c r="B33" s="176"/>
      <c r="C33" s="142"/>
      <c r="D33" s="143"/>
      <c r="E33" s="143"/>
      <c r="F33" s="143"/>
      <c r="G33" s="143"/>
      <c r="H33" s="143"/>
    </row>
    <row r="36" spans="2:8" x14ac:dyDescent="0.25">
      <c r="B36" s="366" t="s">
        <v>1271</v>
      </c>
      <c r="C36" s="378"/>
      <c r="D36" s="575" t="s">
        <v>1266</v>
      </c>
      <c r="E36" s="575"/>
      <c r="F36" s="575"/>
      <c r="G36" s="575"/>
    </row>
    <row r="37" spans="2:8" x14ac:dyDescent="0.25">
      <c r="B37" s="366" t="s">
        <v>1264</v>
      </c>
      <c r="C37" s="379"/>
      <c r="D37" s="575" t="s">
        <v>1267</v>
      </c>
      <c r="E37" s="575"/>
      <c r="F37" s="575"/>
      <c r="G37" s="575"/>
    </row>
    <row r="38" spans="2:8" x14ac:dyDescent="0.25">
      <c r="B38" s="362"/>
      <c r="C38" s="286"/>
      <c r="D38" s="372"/>
      <c r="E38" s="372"/>
      <c r="F38" s="372"/>
      <c r="G38" s="372"/>
    </row>
    <row r="39" spans="2:8" x14ac:dyDescent="0.25">
      <c r="D39" s="598"/>
      <c r="E39" s="598"/>
      <c r="F39" s="598"/>
      <c r="G39" s="598"/>
    </row>
  </sheetData>
  <mergeCells count="12">
    <mergeCell ref="D39:G39"/>
    <mergeCell ref="D37:G37"/>
    <mergeCell ref="B7:B8"/>
    <mergeCell ref="C7:G7"/>
    <mergeCell ref="D36:G36"/>
    <mergeCell ref="H7:H8"/>
    <mergeCell ref="B6:H6"/>
    <mergeCell ref="B1:H1"/>
    <mergeCell ref="B2:H2"/>
    <mergeCell ref="B3:H3"/>
    <mergeCell ref="B4:H4"/>
    <mergeCell ref="B5:H5"/>
  </mergeCells>
  <printOptions horizontalCentered="1"/>
  <pageMargins left="0" right="0" top="0" bottom="0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zoomScaleNormal="100" zoomScaleSheetLayoutView="80" workbookViewId="0">
      <selection activeCell="A10" sqref="A10"/>
    </sheetView>
  </sheetViews>
  <sheetFormatPr baseColWidth="10" defaultRowHeight="12.75" x14ac:dyDescent="0.25"/>
  <cols>
    <col min="1" max="1" width="8.7109375" style="49" customWidth="1"/>
    <col min="2" max="2" width="15.7109375" style="49" customWidth="1"/>
    <col min="3" max="3" width="10.7109375" style="49" customWidth="1"/>
    <col min="4" max="19" width="13.7109375" style="49" customWidth="1"/>
    <col min="20" max="16384" width="11.42578125" style="49"/>
  </cols>
  <sheetData>
    <row r="1" spans="1:19" ht="20.100000000000001" customHeight="1" x14ac:dyDescent="0.2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19" ht="20.100000000000001" customHeight="1" x14ac:dyDescent="0.25">
      <c r="A2" s="50"/>
      <c r="B2" s="51"/>
      <c r="C2" s="51"/>
      <c r="D2" s="51"/>
      <c r="E2" s="5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3"/>
    </row>
    <row r="3" spans="1:19" ht="20.100000000000001" customHeight="1" x14ac:dyDescent="0.25">
      <c r="A3" s="50"/>
      <c r="B3" s="52"/>
      <c r="C3" s="52"/>
      <c r="D3" s="51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392"/>
      <c r="S3" s="393"/>
    </row>
    <row r="4" spans="1:19" ht="20.100000000000001" customHeight="1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/>
    </row>
    <row r="5" spans="1:19" ht="20.100000000000001" customHeight="1" x14ac:dyDescent="0.25">
      <c r="R5" s="52"/>
      <c r="S5" s="53"/>
    </row>
    <row r="6" spans="1:19" ht="20.100000000000001" customHeight="1" x14ac:dyDescent="0.25">
      <c r="A6" s="57" t="s">
        <v>713</v>
      </c>
      <c r="B6" s="58"/>
      <c r="C6" s="394" t="s">
        <v>714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6"/>
    </row>
    <row r="7" spans="1:19" ht="20.100000000000001" customHeight="1" x14ac:dyDescent="0.25">
      <c r="A7" s="57" t="s">
        <v>715</v>
      </c>
      <c r="B7" s="58"/>
      <c r="C7" s="57" t="s">
        <v>716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8"/>
    </row>
    <row r="8" spans="1:19" ht="20.100000000000001" customHeight="1" x14ac:dyDescent="0.25">
      <c r="A8" s="57" t="s">
        <v>717</v>
      </c>
      <c r="B8" s="58"/>
      <c r="C8" s="57" t="s">
        <v>718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8"/>
    </row>
    <row r="9" spans="1:19" ht="20.100000000000001" customHeight="1" x14ac:dyDescent="0.25">
      <c r="A9" s="57" t="s">
        <v>719</v>
      </c>
      <c r="B9" s="58"/>
      <c r="C9" s="57" t="s">
        <v>720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8"/>
    </row>
    <row r="10" spans="1:19" ht="9.9499999999999993" customHeight="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  <c r="S10" s="62"/>
    </row>
    <row r="11" spans="1:19" ht="20.100000000000001" customHeight="1" x14ac:dyDescent="0.25">
      <c r="A11" s="397" t="s">
        <v>721</v>
      </c>
      <c r="B11" s="398" t="s">
        <v>722</v>
      </c>
      <c r="C11" s="399"/>
      <c r="D11" s="402" t="s">
        <v>723</v>
      </c>
      <c r="E11" s="404" t="s">
        <v>724</v>
      </c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</row>
    <row r="12" spans="1:19" ht="20.100000000000001" customHeight="1" x14ac:dyDescent="0.25">
      <c r="A12" s="397"/>
      <c r="B12" s="400"/>
      <c r="C12" s="401"/>
      <c r="D12" s="403"/>
      <c r="E12" s="63" t="s">
        <v>725</v>
      </c>
      <c r="F12" s="63" t="s">
        <v>726</v>
      </c>
      <c r="G12" s="63" t="s">
        <v>727</v>
      </c>
      <c r="H12" s="63" t="s">
        <v>728</v>
      </c>
      <c r="I12" s="63" t="s">
        <v>729</v>
      </c>
      <c r="J12" s="63" t="s">
        <v>730</v>
      </c>
      <c r="K12" s="63" t="s">
        <v>731</v>
      </c>
      <c r="L12" s="63" t="s">
        <v>732</v>
      </c>
      <c r="M12" s="63" t="s">
        <v>733</v>
      </c>
      <c r="N12" s="63" t="s">
        <v>734</v>
      </c>
      <c r="O12" s="63"/>
      <c r="P12" s="63" t="s">
        <v>733</v>
      </c>
      <c r="Q12" s="63" t="s">
        <v>734</v>
      </c>
      <c r="R12" s="63" t="s">
        <v>735</v>
      </c>
      <c r="S12" s="64" t="s">
        <v>736</v>
      </c>
    </row>
    <row r="13" spans="1:19" s="67" customFormat="1" ht="9" customHeight="1" x14ac:dyDescent="0.25">
      <c r="A13" s="65"/>
      <c r="B13" s="65"/>
      <c r="C13" s="65"/>
      <c r="D13" s="66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spans="1:19" s="67" customFormat="1" ht="24.95" customHeight="1" x14ac:dyDescent="0.25">
      <c r="A14" s="68">
        <v>4500</v>
      </c>
      <c r="B14" s="410" t="s">
        <v>737</v>
      </c>
      <c r="C14" s="411"/>
      <c r="D14" s="69">
        <f>SUM(E14:S14)</f>
        <v>21923082.580000002</v>
      </c>
      <c r="E14" s="70">
        <v>854862.42</v>
      </c>
      <c r="F14" s="70">
        <v>854862.42</v>
      </c>
      <c r="G14" s="70">
        <v>854862.42</v>
      </c>
      <c r="H14" s="70">
        <v>854862.42</v>
      </c>
      <c r="I14" s="70">
        <v>1055774.5</v>
      </c>
      <c r="J14" s="70">
        <v>854862.42</v>
      </c>
      <c r="K14" s="70">
        <v>854862.42</v>
      </c>
      <c r="L14" s="70">
        <v>854862.42</v>
      </c>
      <c r="M14" s="70">
        <v>854862.42</v>
      </c>
      <c r="N14" s="70">
        <v>854862.42</v>
      </c>
      <c r="O14" s="70">
        <f>SUM(E14:N14)</f>
        <v>8749536.2799999993</v>
      </c>
      <c r="P14" s="70">
        <v>854862.42</v>
      </c>
      <c r="Q14" s="70">
        <v>854862.42</v>
      </c>
      <c r="R14" s="70">
        <v>1055774.5</v>
      </c>
      <c r="S14" s="70">
        <v>1658510.68</v>
      </c>
    </row>
    <row r="15" spans="1:19" s="67" customFormat="1" ht="24.95" customHeight="1" x14ac:dyDescent="0.25">
      <c r="A15" s="71"/>
      <c r="B15" s="412"/>
      <c r="C15" s="413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</row>
    <row r="16" spans="1:19" s="67" customFormat="1" ht="24.95" customHeight="1" x14ac:dyDescent="0.25">
      <c r="A16" s="72">
        <v>4200</v>
      </c>
      <c r="B16" s="406" t="s">
        <v>738</v>
      </c>
      <c r="C16" s="407"/>
      <c r="D16" s="69">
        <f>SUM(E16:S16)</f>
        <v>8595600</v>
      </c>
      <c r="E16" s="70">
        <v>358150</v>
      </c>
      <c r="F16" s="70">
        <v>358150</v>
      </c>
      <c r="G16" s="70">
        <v>358150</v>
      </c>
      <c r="H16" s="70">
        <v>358150</v>
      </c>
      <c r="I16" s="70">
        <v>358150</v>
      </c>
      <c r="J16" s="70">
        <v>358150</v>
      </c>
      <c r="K16" s="70">
        <v>358150</v>
      </c>
      <c r="L16" s="70">
        <v>358150</v>
      </c>
      <c r="M16" s="70">
        <v>358150</v>
      </c>
      <c r="N16" s="70">
        <v>358150</v>
      </c>
      <c r="O16" s="70">
        <f>SUM(E16:N16)</f>
        <v>3581500</v>
      </c>
      <c r="P16" s="70">
        <v>358150</v>
      </c>
      <c r="Q16" s="70">
        <v>358150</v>
      </c>
      <c r="R16" s="70">
        <v>358150</v>
      </c>
      <c r="S16" s="70">
        <v>358150</v>
      </c>
    </row>
    <row r="17" spans="1:19" s="67" customFormat="1" ht="24.95" customHeight="1" x14ac:dyDescent="0.25">
      <c r="A17" s="72"/>
      <c r="B17" s="406"/>
      <c r="C17" s="407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</row>
    <row r="18" spans="1:19" s="67" customFormat="1" ht="24.95" customHeight="1" x14ac:dyDescent="0.25">
      <c r="A18" s="73">
        <v>4300</v>
      </c>
      <c r="B18" s="414" t="s">
        <v>739</v>
      </c>
      <c r="C18" s="415"/>
      <c r="D18" s="69">
        <f>SUM(E18:S18)</f>
        <v>30000</v>
      </c>
      <c r="E18" s="70">
        <v>1250</v>
      </c>
      <c r="F18" s="70">
        <v>1250</v>
      </c>
      <c r="G18" s="70">
        <v>1250</v>
      </c>
      <c r="H18" s="70">
        <v>1250</v>
      </c>
      <c r="I18" s="70">
        <v>1250</v>
      </c>
      <c r="J18" s="70">
        <v>1250</v>
      </c>
      <c r="K18" s="70">
        <v>1250</v>
      </c>
      <c r="L18" s="70">
        <v>1250</v>
      </c>
      <c r="M18" s="70">
        <v>1250</v>
      </c>
      <c r="N18" s="70">
        <v>1250</v>
      </c>
      <c r="O18" s="70">
        <f>SUM(E18:N18)</f>
        <v>12500</v>
      </c>
      <c r="P18" s="70">
        <v>1250</v>
      </c>
      <c r="Q18" s="70">
        <v>1250</v>
      </c>
      <c r="R18" s="70">
        <v>1250</v>
      </c>
      <c r="S18" s="70">
        <v>1250</v>
      </c>
    </row>
    <row r="19" spans="1:19" s="67" customFormat="1" ht="24.95" customHeight="1" x14ac:dyDescent="0.25">
      <c r="A19" s="72"/>
      <c r="B19" s="406"/>
      <c r="C19" s="407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</row>
    <row r="20" spans="1:19" s="67" customFormat="1" ht="24.95" customHeight="1" x14ac:dyDescent="0.25">
      <c r="A20" s="72">
        <v>4400</v>
      </c>
      <c r="B20" s="406" t="s">
        <v>740</v>
      </c>
      <c r="C20" s="407"/>
      <c r="D20" s="69">
        <f>SUM(E20:S20)</f>
        <v>360000</v>
      </c>
      <c r="E20" s="70">
        <v>15000</v>
      </c>
      <c r="F20" s="70">
        <v>15000</v>
      </c>
      <c r="G20" s="70">
        <v>15000</v>
      </c>
      <c r="H20" s="70">
        <v>15000</v>
      </c>
      <c r="I20" s="70">
        <v>15000</v>
      </c>
      <c r="J20" s="70">
        <v>15000</v>
      </c>
      <c r="K20" s="70">
        <v>15000</v>
      </c>
      <c r="L20" s="70">
        <v>15000</v>
      </c>
      <c r="M20" s="70">
        <v>15000</v>
      </c>
      <c r="N20" s="70">
        <v>15000</v>
      </c>
      <c r="O20" s="70">
        <f>SUM(E20:N20)</f>
        <v>150000</v>
      </c>
      <c r="P20" s="70">
        <v>15000</v>
      </c>
      <c r="Q20" s="70">
        <v>15000</v>
      </c>
      <c r="R20" s="70">
        <v>15000</v>
      </c>
      <c r="S20" s="70">
        <v>15000</v>
      </c>
    </row>
    <row r="21" spans="1:19" s="67" customFormat="1" ht="24.95" customHeight="1" x14ac:dyDescent="0.25">
      <c r="A21" s="72"/>
      <c r="B21" s="406"/>
      <c r="C21" s="407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1:19" s="67" customFormat="1" ht="9.9499999999999993" customHeight="1" x14ac:dyDescent="0.25">
      <c r="A22" s="408"/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</row>
    <row r="23" spans="1:19" s="67" customFormat="1" ht="24.95" customHeight="1" x14ac:dyDescent="0.25">
      <c r="A23" s="404" t="s">
        <v>683</v>
      </c>
      <c r="B23" s="405"/>
      <c r="C23" s="409"/>
      <c r="D23" s="74">
        <f t="shared" ref="D23:S23" si="0">SUM(D14:D21)</f>
        <v>30908682.580000002</v>
      </c>
      <c r="E23" s="74">
        <f t="shared" si="0"/>
        <v>1229262.42</v>
      </c>
      <c r="F23" s="74">
        <f t="shared" si="0"/>
        <v>1229262.42</v>
      </c>
      <c r="G23" s="74">
        <f t="shared" si="0"/>
        <v>1229262.42</v>
      </c>
      <c r="H23" s="74">
        <f t="shared" si="0"/>
        <v>1229262.42</v>
      </c>
      <c r="I23" s="74">
        <f t="shared" si="0"/>
        <v>1430174.5</v>
      </c>
      <c r="J23" s="74">
        <f t="shared" si="0"/>
        <v>1229262.42</v>
      </c>
      <c r="K23" s="74">
        <f t="shared" si="0"/>
        <v>1229262.42</v>
      </c>
      <c r="L23" s="74">
        <f t="shared" si="0"/>
        <v>1229262.42</v>
      </c>
      <c r="M23" s="74">
        <f t="shared" si="0"/>
        <v>1229262.42</v>
      </c>
      <c r="N23" s="74">
        <f t="shared" si="0"/>
        <v>1229262.42</v>
      </c>
      <c r="O23" s="74">
        <f t="shared" si="0"/>
        <v>12493536.279999999</v>
      </c>
      <c r="P23" s="74">
        <f t="shared" si="0"/>
        <v>1229262.42</v>
      </c>
      <c r="Q23" s="74">
        <f t="shared" si="0"/>
        <v>1229262.42</v>
      </c>
      <c r="R23" s="74">
        <f t="shared" si="0"/>
        <v>1430174.5</v>
      </c>
      <c r="S23" s="74">
        <f t="shared" si="0"/>
        <v>2032910.68</v>
      </c>
    </row>
    <row r="24" spans="1:19" s="67" customFormat="1" ht="20.100000000000001" customHeight="1" x14ac:dyDescent="0.25">
      <c r="A24" s="75"/>
      <c r="B24" s="75"/>
      <c r="C24" s="75"/>
      <c r="D24" s="76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</row>
    <row r="25" spans="1:19" s="67" customFormat="1" ht="20.100000000000001" customHeight="1" x14ac:dyDescent="0.25">
      <c r="A25" s="75"/>
      <c r="B25" s="75"/>
      <c r="C25" s="75"/>
      <c r="D25" s="78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</row>
    <row r="26" spans="1:19" s="67" customFormat="1" ht="20.100000000000001" customHeight="1" x14ac:dyDescent="0.25">
      <c r="A26" s="75"/>
      <c r="B26" s="75"/>
      <c r="C26" s="75"/>
      <c r="D26" s="79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</row>
    <row r="27" spans="1:19" s="67" customFormat="1" ht="20.100000000000001" customHeight="1" x14ac:dyDescent="0.25">
      <c r="A27" s="75"/>
      <c r="B27" s="75"/>
      <c r="C27" s="75"/>
      <c r="D27" s="79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</row>
    <row r="28" spans="1:19" s="67" customFormat="1" ht="20.100000000000001" customHeight="1" x14ac:dyDescent="0.25">
      <c r="A28" s="75"/>
      <c r="B28" s="75"/>
      <c r="C28" s="75"/>
      <c r="D28" s="79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spans="1:19" s="67" customFormat="1" ht="20.100000000000001" customHeight="1" x14ac:dyDescent="0.25">
      <c r="A29" s="75"/>
      <c r="B29" s="75"/>
      <c r="C29" s="75"/>
      <c r="D29" s="79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1:19" s="67" customFormat="1" ht="20.100000000000001" customHeight="1" x14ac:dyDescent="0.25">
      <c r="A30" s="80"/>
      <c r="B30" s="80"/>
      <c r="C30" s="80"/>
      <c r="D30" s="80"/>
    </row>
    <row r="31" spans="1:19" s="67" customFormat="1" x14ac:dyDescent="0.25">
      <c r="A31" s="80"/>
      <c r="B31" s="80"/>
      <c r="C31" s="80"/>
      <c r="D31" s="80"/>
    </row>
    <row r="32" spans="1:19" s="67" customFormat="1" x14ac:dyDescent="0.25">
      <c r="A32" s="80"/>
      <c r="B32" s="80"/>
      <c r="C32" s="80"/>
      <c r="D32" s="80"/>
    </row>
    <row r="33" spans="1:4" s="67" customFormat="1" x14ac:dyDescent="0.25">
      <c r="A33" s="80"/>
      <c r="B33" s="80"/>
      <c r="C33" s="80"/>
      <c r="D33" s="80"/>
    </row>
    <row r="34" spans="1:4" s="67" customFormat="1" x14ac:dyDescent="0.25"/>
    <row r="35" spans="1:4" s="67" customFormat="1" x14ac:dyDescent="0.25"/>
    <row r="36" spans="1:4" s="67" customFormat="1" x14ac:dyDescent="0.25"/>
    <row r="37" spans="1:4" s="67" customFormat="1" x14ac:dyDescent="0.25"/>
    <row r="38" spans="1:4" s="67" customFormat="1" x14ac:dyDescent="0.25"/>
    <row r="39" spans="1:4" s="67" customFormat="1" x14ac:dyDescent="0.25"/>
    <row r="40" spans="1:4" s="67" customFormat="1" x14ac:dyDescent="0.25"/>
    <row r="41" spans="1:4" s="67" customFormat="1" x14ac:dyDescent="0.25"/>
  </sheetData>
  <mergeCells count="16">
    <mergeCell ref="B20:C20"/>
    <mergeCell ref="B21:C21"/>
    <mergeCell ref="A22:S22"/>
    <mergeCell ref="A23:C23"/>
    <mergeCell ref="B14:C14"/>
    <mergeCell ref="B15:C15"/>
    <mergeCell ref="B16:C16"/>
    <mergeCell ref="B17:C17"/>
    <mergeCell ref="B18:C18"/>
    <mergeCell ref="B19:C19"/>
    <mergeCell ref="R3:S3"/>
    <mergeCell ref="C6:S6"/>
    <mergeCell ref="A11:A12"/>
    <mergeCell ref="B11:C12"/>
    <mergeCell ref="D11:D12"/>
    <mergeCell ref="E11:S11"/>
  </mergeCells>
  <printOptions horizontalCentered="1"/>
  <pageMargins left="0.59055118110236227" right="0.39370078740157483" top="0.35433070866141736" bottom="0.51181102362204722" header="0.19685039370078741" footer="0.31496062992125984"/>
  <pageSetup scale="60" orientation="landscape" r:id="rId1"/>
  <headerFooter alignWithMargins="0">
    <oddFooter>&amp;C&amp;"Calibri,Normal"&amp;9&amp;P / &amp;N&amp;R&amp;"Calibri,Normal"&amp;9PP-FM-0U-00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3"/>
  <sheetViews>
    <sheetView zoomScale="130" zoomScaleNormal="130" zoomScaleSheetLayoutView="80" workbookViewId="0">
      <selection activeCell="E2" sqref="E1:X1048576"/>
    </sheetView>
  </sheetViews>
  <sheetFormatPr baseColWidth="10" defaultRowHeight="12.75" x14ac:dyDescent="0.25"/>
  <cols>
    <col min="1" max="1" width="10.7109375" style="49" customWidth="1"/>
    <col min="2" max="2" width="23.7109375" style="49" customWidth="1"/>
    <col min="3" max="3" width="17.7109375" style="49" customWidth="1"/>
    <col min="4" max="4" width="15" style="49" customWidth="1"/>
    <col min="5" max="5" width="12.28515625" style="49" hidden="1" customWidth="1"/>
    <col min="6" max="6" width="13.140625" style="49" hidden="1" customWidth="1"/>
    <col min="7" max="22" width="13.85546875" style="49" hidden="1" customWidth="1"/>
    <col min="23" max="23" width="12.28515625" style="49" hidden="1" customWidth="1"/>
    <col min="24" max="24" width="0" style="49" hidden="1" customWidth="1"/>
    <col min="25" max="16384" width="11.42578125" style="49"/>
  </cols>
  <sheetData>
    <row r="1" spans="1:23" x14ac:dyDescent="0.25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</row>
    <row r="2" spans="1:23" ht="15.75" customHeight="1" x14ac:dyDescent="0.25">
      <c r="A2" s="50"/>
      <c r="B2" s="51"/>
      <c r="C2" s="51"/>
      <c r="D2" s="51"/>
      <c r="E2" s="5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</row>
    <row r="3" spans="1:23" ht="15.75" customHeight="1" x14ac:dyDescent="0.25">
      <c r="A3" s="50"/>
      <c r="B3" s="52"/>
      <c r="C3" s="52"/>
      <c r="D3" s="51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392"/>
      <c r="W3" s="393"/>
    </row>
    <row r="4" spans="1:23" x14ac:dyDescent="0.25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pans="1:23" ht="6" customHeight="1" x14ac:dyDescent="0.25">
      <c r="V5" s="52"/>
      <c r="W5" s="53"/>
    </row>
    <row r="6" spans="1:23" ht="13.5" customHeight="1" x14ac:dyDescent="0.25">
      <c r="A6" s="81" t="s">
        <v>713</v>
      </c>
      <c r="B6" s="82"/>
      <c r="C6" s="418" t="s">
        <v>714</v>
      </c>
      <c r="D6" s="419"/>
      <c r="E6" s="419"/>
      <c r="F6" s="419"/>
      <c r="G6" s="419"/>
      <c r="H6" s="420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2"/>
    </row>
    <row r="7" spans="1:23" ht="13.5" customHeight="1" x14ac:dyDescent="0.25">
      <c r="A7" s="81" t="s">
        <v>715</v>
      </c>
      <c r="B7" s="82"/>
      <c r="C7" s="81" t="s">
        <v>716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2"/>
    </row>
    <row r="8" spans="1:23" ht="13.5" customHeight="1" x14ac:dyDescent="0.25">
      <c r="A8" s="81" t="s">
        <v>717</v>
      </c>
      <c r="B8" s="82"/>
      <c r="C8" s="84" t="s">
        <v>741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2"/>
    </row>
    <row r="9" spans="1:23" ht="13.5" customHeight="1" x14ac:dyDescent="0.25">
      <c r="A9" s="81" t="s">
        <v>719</v>
      </c>
      <c r="B9" s="82"/>
      <c r="C9" s="81" t="s">
        <v>720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2"/>
    </row>
    <row r="10" spans="1:23" ht="6" customHeight="1" x14ac:dyDescent="0.25">
      <c r="V10" s="55"/>
      <c r="W10" s="56"/>
    </row>
    <row r="11" spans="1:23" ht="12.75" customHeight="1" x14ac:dyDescent="0.25">
      <c r="A11" s="421" t="s">
        <v>721</v>
      </c>
      <c r="B11" s="422" t="s">
        <v>722</v>
      </c>
      <c r="C11" s="423"/>
      <c r="D11" s="426" t="s">
        <v>742</v>
      </c>
      <c r="E11" s="428" t="s">
        <v>724</v>
      </c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</row>
    <row r="12" spans="1:23" ht="27.75" customHeight="1" x14ac:dyDescent="0.25">
      <c r="A12" s="421"/>
      <c r="B12" s="424"/>
      <c r="C12" s="425"/>
      <c r="D12" s="427"/>
      <c r="E12" s="85" t="s">
        <v>725</v>
      </c>
      <c r="F12" s="85" t="s">
        <v>726</v>
      </c>
      <c r="G12" s="85" t="s">
        <v>727</v>
      </c>
      <c r="H12" s="85" t="s">
        <v>728</v>
      </c>
      <c r="I12" s="85" t="s">
        <v>729</v>
      </c>
      <c r="J12" s="85" t="s">
        <v>730</v>
      </c>
      <c r="K12" s="85" t="s">
        <v>731</v>
      </c>
      <c r="L12" s="85" t="s">
        <v>732</v>
      </c>
      <c r="M12" s="85" t="s">
        <v>733</v>
      </c>
      <c r="N12" s="85" t="s">
        <v>734</v>
      </c>
      <c r="O12" s="85"/>
      <c r="P12" s="85"/>
      <c r="Q12" s="85"/>
      <c r="R12" s="85"/>
      <c r="S12" s="85"/>
      <c r="T12" s="85" t="s">
        <v>733</v>
      </c>
      <c r="U12" s="85" t="s">
        <v>734</v>
      </c>
      <c r="V12" s="85" t="s">
        <v>735</v>
      </c>
      <c r="W12" s="86" t="s">
        <v>736</v>
      </c>
    </row>
    <row r="13" spans="1:23" s="67" customFormat="1" ht="12.75" customHeight="1" x14ac:dyDescent="0.25">
      <c r="A13" s="80"/>
      <c r="B13" s="80"/>
      <c r="C13" s="80"/>
      <c r="D13" s="87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spans="1:23" s="67" customFormat="1" ht="12.75" customHeight="1" x14ac:dyDescent="0.25">
      <c r="A14" s="80"/>
      <c r="B14" s="80"/>
      <c r="C14" s="80"/>
      <c r="D14" s="88">
        <f>+D15+D16+D17+D21</f>
        <v>11463821.459999997</v>
      </c>
      <c r="E14" s="88">
        <f t="shared" ref="E14:W14" si="0">+E15+E16+E17+E21</f>
        <v>854862.41999999993</v>
      </c>
      <c r="F14" s="88">
        <f t="shared" si="0"/>
        <v>854862.41999999993</v>
      </c>
      <c r="G14" s="88">
        <f t="shared" si="0"/>
        <v>854862.41999999993</v>
      </c>
      <c r="H14" s="88">
        <f t="shared" si="0"/>
        <v>854862.41999999993</v>
      </c>
      <c r="I14" s="88">
        <f t="shared" si="0"/>
        <v>1055774.4999999998</v>
      </c>
      <c r="J14" s="88">
        <f t="shared" si="0"/>
        <v>854862.41999999993</v>
      </c>
      <c r="K14" s="88">
        <f t="shared" si="0"/>
        <v>854862.41999999993</v>
      </c>
      <c r="L14" s="88">
        <f t="shared" ref="L14:R14" si="1">+L15+L16+L17+L21</f>
        <v>854862.41999999993</v>
      </c>
      <c r="M14" s="88">
        <f t="shared" si="1"/>
        <v>854862.41999999993</v>
      </c>
      <c r="N14" s="88">
        <f t="shared" si="1"/>
        <v>854862.41999999993</v>
      </c>
      <c r="O14" s="88">
        <f t="shared" si="1"/>
        <v>854862.41999999993</v>
      </c>
      <c r="P14" s="88">
        <f t="shared" si="1"/>
        <v>854862.41999999993</v>
      </c>
      <c r="Q14" s="88">
        <f t="shared" si="1"/>
        <v>1055774.4999999998</v>
      </c>
      <c r="R14" s="88">
        <f t="shared" si="1"/>
        <v>1658510.6799999997</v>
      </c>
      <c r="S14" s="87">
        <f>SUM(E14:R14)</f>
        <v>13173546.299999999</v>
      </c>
      <c r="T14" s="88">
        <f t="shared" si="0"/>
        <v>854862.41999999993</v>
      </c>
      <c r="U14" s="88">
        <f t="shared" si="0"/>
        <v>854862.41999999993</v>
      </c>
      <c r="V14" s="88">
        <f t="shared" si="0"/>
        <v>1055774.4999999998</v>
      </c>
      <c r="W14" s="88">
        <f t="shared" si="0"/>
        <v>1658510.6799999997</v>
      </c>
    </row>
    <row r="15" spans="1:23" s="67" customFormat="1" ht="12.75" customHeight="1" x14ac:dyDescent="0.25">
      <c r="A15" s="89">
        <v>1131</v>
      </c>
      <c r="B15" s="430" t="s">
        <v>743</v>
      </c>
      <c r="C15" s="431"/>
      <c r="D15" s="90">
        <f>+E15+F15+G15+H15+I15+J15+K15+M15+T15+U15+V15+W15</f>
        <v>7585943.2799999975</v>
      </c>
      <c r="E15" s="91">
        <v>632161.93999999994</v>
      </c>
      <c r="F15" s="91">
        <v>632161.93999999994</v>
      </c>
      <c r="G15" s="91">
        <v>632161.93999999994</v>
      </c>
      <c r="H15" s="91">
        <v>632161.93999999994</v>
      </c>
      <c r="I15" s="91">
        <v>632161.93999999994</v>
      </c>
      <c r="J15" s="91">
        <v>632161.93999999994</v>
      </c>
      <c r="K15" s="91">
        <v>632161.93999999994</v>
      </c>
      <c r="L15" s="91">
        <v>632161.93999999994</v>
      </c>
      <c r="M15" s="91">
        <v>632161.93999999994</v>
      </c>
      <c r="N15" s="91">
        <v>632161.93999999994</v>
      </c>
      <c r="O15" s="91">
        <v>632161.93999999994</v>
      </c>
      <c r="P15" s="91">
        <v>632161.93999999994</v>
      </c>
      <c r="Q15" s="91">
        <v>632161.93999999994</v>
      </c>
      <c r="R15" s="91">
        <v>632161.93999999994</v>
      </c>
      <c r="S15" s="87">
        <f t="shared" ref="S15:S78" si="2">SUM(E15:R15)</f>
        <v>8850267.1599999964</v>
      </c>
      <c r="T15" s="91">
        <v>632161.93999999994</v>
      </c>
      <c r="U15" s="91">
        <v>632161.93999999994</v>
      </c>
      <c r="V15" s="91">
        <v>632161.93999999994</v>
      </c>
      <c r="W15" s="91">
        <v>632161.93999999994</v>
      </c>
    </row>
    <row r="16" spans="1:23" s="67" customFormat="1" ht="12.75" customHeight="1" x14ac:dyDescent="0.25">
      <c r="A16" s="92">
        <v>1211</v>
      </c>
      <c r="B16" s="416" t="s">
        <v>744</v>
      </c>
      <c r="C16" s="417"/>
      <c r="D16" s="90">
        <f>+E16+F16+G16+H16+I16+J16+K16+M16+T16+U16+V16+W16</f>
        <v>1388309.5199999998</v>
      </c>
      <c r="E16" s="91">
        <v>115692.46</v>
      </c>
      <c r="F16" s="91">
        <v>115692.46</v>
      </c>
      <c r="G16" s="91">
        <v>115692.46</v>
      </c>
      <c r="H16" s="91">
        <v>115692.46</v>
      </c>
      <c r="I16" s="91">
        <v>115692.46</v>
      </c>
      <c r="J16" s="91">
        <v>115692.46</v>
      </c>
      <c r="K16" s="91">
        <v>115692.46</v>
      </c>
      <c r="L16" s="91">
        <v>115692.46</v>
      </c>
      <c r="M16" s="91">
        <v>115692.46</v>
      </c>
      <c r="N16" s="91">
        <v>115692.46</v>
      </c>
      <c r="O16" s="91">
        <v>115692.46</v>
      </c>
      <c r="P16" s="91">
        <v>115692.46</v>
      </c>
      <c r="Q16" s="91">
        <v>115692.46</v>
      </c>
      <c r="R16" s="91">
        <v>115692.46</v>
      </c>
      <c r="S16" s="87">
        <f t="shared" si="2"/>
        <v>1619694.4399999997</v>
      </c>
      <c r="T16" s="91">
        <v>115692.46</v>
      </c>
      <c r="U16" s="91">
        <v>115692.46</v>
      </c>
      <c r="V16" s="91">
        <v>115692.46</v>
      </c>
      <c r="W16" s="91">
        <v>115692.46</v>
      </c>
    </row>
    <row r="17" spans="1:23" s="67" customFormat="1" ht="12.75" customHeight="1" x14ac:dyDescent="0.25">
      <c r="A17" s="92"/>
      <c r="B17" s="93"/>
      <c r="C17" s="94"/>
      <c r="D17" s="95">
        <f>+D18+D19+D20</f>
        <v>1205472.48</v>
      </c>
      <c r="E17" s="95">
        <f t="shared" ref="E17:W17" si="3">+E18+E19+E20</f>
        <v>0</v>
      </c>
      <c r="F17" s="95">
        <f t="shared" si="3"/>
        <v>0</v>
      </c>
      <c r="G17" s="95">
        <f t="shared" si="3"/>
        <v>0</v>
      </c>
      <c r="H17" s="95">
        <f t="shared" si="3"/>
        <v>0</v>
      </c>
      <c r="I17" s="95">
        <f t="shared" si="3"/>
        <v>200912.08</v>
      </c>
      <c r="J17" s="95">
        <f t="shared" si="3"/>
        <v>0</v>
      </c>
      <c r="K17" s="95">
        <f t="shared" si="3"/>
        <v>0</v>
      </c>
      <c r="L17" s="95">
        <f t="shared" ref="L17:R17" si="4">+L18+L19+L20</f>
        <v>0</v>
      </c>
      <c r="M17" s="95">
        <f t="shared" si="4"/>
        <v>0</v>
      </c>
      <c r="N17" s="95">
        <f t="shared" si="4"/>
        <v>0</v>
      </c>
      <c r="O17" s="95">
        <f t="shared" si="4"/>
        <v>0</v>
      </c>
      <c r="P17" s="95">
        <f t="shared" si="4"/>
        <v>0</v>
      </c>
      <c r="Q17" s="95">
        <f t="shared" si="4"/>
        <v>200912.08</v>
      </c>
      <c r="R17" s="95">
        <f t="shared" si="4"/>
        <v>803648.32</v>
      </c>
      <c r="S17" s="87">
        <f t="shared" si="2"/>
        <v>1205472.48</v>
      </c>
      <c r="T17" s="95">
        <f t="shared" si="3"/>
        <v>0</v>
      </c>
      <c r="U17" s="95">
        <f t="shared" si="3"/>
        <v>0</v>
      </c>
      <c r="V17" s="95">
        <f t="shared" si="3"/>
        <v>200912.08</v>
      </c>
      <c r="W17" s="95">
        <f t="shared" si="3"/>
        <v>803648.32</v>
      </c>
    </row>
    <row r="18" spans="1:23" s="67" customFormat="1" ht="12.75" customHeight="1" x14ac:dyDescent="0.25">
      <c r="A18" s="92">
        <v>1322</v>
      </c>
      <c r="B18" s="416" t="s">
        <v>745</v>
      </c>
      <c r="C18" s="417"/>
      <c r="D18" s="90">
        <f>+E18+F18+G18+H18+I18+J18+K18+M18+T18+U18+V18+W18</f>
        <v>401824.16</v>
      </c>
      <c r="E18" s="91">
        <v>0</v>
      </c>
      <c r="F18" s="91">
        <v>0</v>
      </c>
      <c r="G18" s="91">
        <v>0</v>
      </c>
      <c r="H18" s="91">
        <v>0</v>
      </c>
      <c r="I18" s="91">
        <v>200912.08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200912.08</v>
      </c>
      <c r="R18" s="91">
        <v>0</v>
      </c>
      <c r="S18" s="87">
        <f t="shared" si="2"/>
        <v>401824.16</v>
      </c>
      <c r="T18" s="91">
        <v>0</v>
      </c>
      <c r="U18" s="91">
        <v>0</v>
      </c>
      <c r="V18" s="91">
        <v>200912.08</v>
      </c>
      <c r="W18" s="91">
        <v>0</v>
      </c>
    </row>
    <row r="19" spans="1:23" s="67" customFormat="1" ht="12.75" customHeight="1" x14ac:dyDescent="0.25">
      <c r="A19" s="92">
        <v>1328</v>
      </c>
      <c r="B19" s="416" t="s">
        <v>746</v>
      </c>
      <c r="C19" s="417"/>
      <c r="D19" s="90">
        <f>+E19+F19+G19+H19+I19+J19+K19+M19+T19+U19+V19+W19</f>
        <v>803648.32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803648.32</v>
      </c>
      <c r="S19" s="87">
        <f t="shared" si="2"/>
        <v>803648.32</v>
      </c>
      <c r="T19" s="91">
        <v>0</v>
      </c>
      <c r="U19" s="91">
        <v>0</v>
      </c>
      <c r="V19" s="91">
        <v>0</v>
      </c>
      <c r="W19" s="91">
        <v>803648.32</v>
      </c>
    </row>
    <row r="20" spans="1:23" s="67" customFormat="1" ht="12.75" customHeight="1" x14ac:dyDescent="0.25">
      <c r="A20" s="92">
        <v>1342</v>
      </c>
      <c r="B20" s="416" t="s">
        <v>747</v>
      </c>
      <c r="C20" s="417"/>
      <c r="D20" s="90">
        <f>+E20+F20+G20+H20+I20+J20+K20+M20+T20+U20+V20+W20</f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87">
        <f t="shared" si="2"/>
        <v>0</v>
      </c>
      <c r="T20" s="91">
        <v>0</v>
      </c>
      <c r="U20" s="91">
        <v>0</v>
      </c>
      <c r="V20" s="91">
        <v>0</v>
      </c>
      <c r="W20" s="91">
        <v>0</v>
      </c>
    </row>
    <row r="21" spans="1:23" s="67" customFormat="1" ht="12.75" customHeight="1" x14ac:dyDescent="0.25">
      <c r="A21" s="92"/>
      <c r="B21" s="93"/>
      <c r="C21" s="94"/>
      <c r="D21" s="95">
        <f>+D22+D23</f>
        <v>1284096.18</v>
      </c>
      <c r="E21" s="95">
        <f t="shared" ref="E21:W21" si="5">+E22+E23</f>
        <v>107008.02</v>
      </c>
      <c r="F21" s="95">
        <f t="shared" si="5"/>
        <v>107008.02</v>
      </c>
      <c r="G21" s="95">
        <f t="shared" si="5"/>
        <v>107008.02</v>
      </c>
      <c r="H21" s="95">
        <f t="shared" si="5"/>
        <v>107008.02</v>
      </c>
      <c r="I21" s="95">
        <f t="shared" si="5"/>
        <v>107008.02</v>
      </c>
      <c r="J21" s="95">
        <f t="shared" si="5"/>
        <v>107008.02</v>
      </c>
      <c r="K21" s="95">
        <f t="shared" si="5"/>
        <v>107008.02</v>
      </c>
      <c r="L21" s="95">
        <f t="shared" ref="L21:R21" si="6">+L22+L23</f>
        <v>107008.02</v>
      </c>
      <c r="M21" s="95">
        <f t="shared" si="6"/>
        <v>107008.02</v>
      </c>
      <c r="N21" s="95">
        <f t="shared" si="6"/>
        <v>107008.02</v>
      </c>
      <c r="O21" s="95">
        <f t="shared" si="6"/>
        <v>107008.02</v>
      </c>
      <c r="P21" s="95">
        <f t="shared" si="6"/>
        <v>107008.02</v>
      </c>
      <c r="Q21" s="95">
        <f t="shared" si="6"/>
        <v>107008.02</v>
      </c>
      <c r="R21" s="95">
        <f t="shared" si="6"/>
        <v>107007.95999999999</v>
      </c>
      <c r="S21" s="87">
        <f t="shared" si="2"/>
        <v>1498112.22</v>
      </c>
      <c r="T21" s="95">
        <f t="shared" si="5"/>
        <v>107008.02</v>
      </c>
      <c r="U21" s="95">
        <f t="shared" si="5"/>
        <v>107008.02</v>
      </c>
      <c r="V21" s="95">
        <f t="shared" si="5"/>
        <v>107008.02</v>
      </c>
      <c r="W21" s="95">
        <f t="shared" si="5"/>
        <v>107007.95999999999</v>
      </c>
    </row>
    <row r="22" spans="1:23" s="67" customFormat="1" ht="12.75" customHeight="1" x14ac:dyDescent="0.25">
      <c r="A22" s="92">
        <v>1411</v>
      </c>
      <c r="B22" s="416" t="s">
        <v>748</v>
      </c>
      <c r="C22" s="417"/>
      <c r="D22" s="90">
        <f>+E22+F22+G22+H22+I22+J22+K22+M22+T22+U22+V22+W22</f>
        <v>794945.25999999989</v>
      </c>
      <c r="E22" s="91">
        <v>66245.440000000002</v>
      </c>
      <c r="F22" s="91">
        <v>66245.440000000002</v>
      </c>
      <c r="G22" s="91">
        <v>66245.440000000002</v>
      </c>
      <c r="H22" s="91">
        <v>66245.440000000002</v>
      </c>
      <c r="I22" s="91">
        <v>66245.440000000002</v>
      </c>
      <c r="J22" s="91">
        <v>66245.440000000002</v>
      </c>
      <c r="K22" s="91">
        <v>66245.440000000002</v>
      </c>
      <c r="L22" s="91">
        <v>66245.440000000002</v>
      </c>
      <c r="M22" s="91">
        <v>66245.440000000002</v>
      </c>
      <c r="N22" s="91">
        <v>66245.440000000002</v>
      </c>
      <c r="O22" s="91">
        <v>66245.440000000002</v>
      </c>
      <c r="P22" s="91">
        <v>66245.440000000002</v>
      </c>
      <c r="Q22" s="91">
        <v>66245.440000000002</v>
      </c>
      <c r="R22" s="91">
        <v>66245.42</v>
      </c>
      <c r="S22" s="87">
        <f t="shared" si="2"/>
        <v>927436.13999999978</v>
      </c>
      <c r="T22" s="91">
        <v>66245.440000000002</v>
      </c>
      <c r="U22" s="91">
        <v>66245.440000000002</v>
      </c>
      <c r="V22" s="91">
        <v>66245.440000000002</v>
      </c>
      <c r="W22" s="91">
        <v>66245.42</v>
      </c>
    </row>
    <row r="23" spans="1:23" s="67" customFormat="1" ht="12.75" customHeight="1" x14ac:dyDescent="0.25">
      <c r="A23" s="92">
        <v>1412</v>
      </c>
      <c r="B23" s="416" t="s">
        <v>749</v>
      </c>
      <c r="C23" s="417"/>
      <c r="D23" s="90">
        <f>+E23+F23+G23+H23+I23+J23+K23+M23+T23+U23+V23+W23</f>
        <v>489150.9200000001</v>
      </c>
      <c r="E23" s="91">
        <v>40762.58</v>
      </c>
      <c r="F23" s="91">
        <v>40762.58</v>
      </c>
      <c r="G23" s="91">
        <v>40762.58</v>
      </c>
      <c r="H23" s="91">
        <v>40762.58</v>
      </c>
      <c r="I23" s="91">
        <v>40762.58</v>
      </c>
      <c r="J23" s="91">
        <v>40762.58</v>
      </c>
      <c r="K23" s="91">
        <v>40762.58</v>
      </c>
      <c r="L23" s="91">
        <v>40762.58</v>
      </c>
      <c r="M23" s="91">
        <v>40762.58</v>
      </c>
      <c r="N23" s="91">
        <v>40762.58</v>
      </c>
      <c r="O23" s="91">
        <v>40762.58</v>
      </c>
      <c r="P23" s="91">
        <v>40762.58</v>
      </c>
      <c r="Q23" s="91">
        <v>40762.58</v>
      </c>
      <c r="R23" s="91">
        <v>40762.54</v>
      </c>
      <c r="S23" s="87">
        <f t="shared" si="2"/>
        <v>570676.08000000019</v>
      </c>
      <c r="T23" s="91">
        <v>40762.58</v>
      </c>
      <c r="U23" s="91">
        <v>40762.58</v>
      </c>
      <c r="V23" s="91">
        <v>40762.58</v>
      </c>
      <c r="W23" s="91">
        <v>40762.54</v>
      </c>
    </row>
    <row r="24" spans="1:23" s="67" customFormat="1" ht="12.75" customHeight="1" x14ac:dyDescent="0.25">
      <c r="A24" s="92"/>
      <c r="B24" s="93"/>
      <c r="C24" s="94"/>
      <c r="D24" s="95">
        <f>+D25+D30+D33+D37+D41+D42+D46</f>
        <v>552205.29</v>
      </c>
      <c r="E24" s="95">
        <f t="shared" ref="E24:W24" si="7">+E25+E30+E33+E37+E41+E42+E46</f>
        <v>31420.420000000002</v>
      </c>
      <c r="F24" s="95">
        <f t="shared" si="7"/>
        <v>21484.87</v>
      </c>
      <c r="G24" s="95">
        <f t="shared" si="7"/>
        <v>49200</v>
      </c>
      <c r="H24" s="95">
        <f t="shared" si="7"/>
        <v>31200</v>
      </c>
      <c r="I24" s="95">
        <f t="shared" si="7"/>
        <v>93200</v>
      </c>
      <c r="J24" s="95">
        <f t="shared" si="7"/>
        <v>43200</v>
      </c>
      <c r="K24" s="95">
        <f t="shared" si="7"/>
        <v>48200</v>
      </c>
      <c r="L24" s="95">
        <f t="shared" ref="L24:R24" si="8">+L25+L30+L33+L37+L41+L42+L46</f>
        <v>76200</v>
      </c>
      <c r="M24" s="95">
        <f t="shared" si="8"/>
        <v>44200</v>
      </c>
      <c r="N24" s="95">
        <f t="shared" si="8"/>
        <v>37200</v>
      </c>
      <c r="O24" s="95">
        <f t="shared" si="8"/>
        <v>44200</v>
      </c>
      <c r="P24" s="95">
        <f t="shared" si="8"/>
        <v>37200</v>
      </c>
      <c r="Q24" s="95">
        <f t="shared" si="8"/>
        <v>85700</v>
      </c>
      <c r="R24" s="95">
        <f t="shared" si="8"/>
        <v>23000</v>
      </c>
      <c r="S24" s="87">
        <f t="shared" si="2"/>
        <v>665605.29</v>
      </c>
      <c r="T24" s="95">
        <f t="shared" si="7"/>
        <v>44200</v>
      </c>
      <c r="U24" s="95">
        <f t="shared" si="7"/>
        <v>37200</v>
      </c>
      <c r="V24" s="95">
        <f t="shared" si="7"/>
        <v>85700</v>
      </c>
      <c r="W24" s="95">
        <f t="shared" si="7"/>
        <v>23000</v>
      </c>
    </row>
    <row r="25" spans="1:23" s="67" customFormat="1" ht="12.75" customHeight="1" x14ac:dyDescent="0.25">
      <c r="A25" s="92"/>
      <c r="B25" s="93"/>
      <c r="C25" s="94"/>
      <c r="D25" s="95">
        <f>SUM(D26:D29)</f>
        <v>195796.2</v>
      </c>
      <c r="E25" s="95">
        <f t="shared" ref="E25:W25" si="9">SUM(E26:E29)</f>
        <v>14401.119999999999</v>
      </c>
      <c r="F25" s="95">
        <f t="shared" si="9"/>
        <v>4895.08</v>
      </c>
      <c r="G25" s="95">
        <f t="shared" si="9"/>
        <v>9000</v>
      </c>
      <c r="H25" s="95">
        <f t="shared" si="9"/>
        <v>9000</v>
      </c>
      <c r="I25" s="95">
        <f t="shared" si="9"/>
        <v>52000</v>
      </c>
      <c r="J25" s="95">
        <f t="shared" si="9"/>
        <v>11000</v>
      </c>
      <c r="K25" s="95">
        <f t="shared" si="9"/>
        <v>11000</v>
      </c>
      <c r="L25" s="95">
        <f t="shared" ref="L25:R25" si="10">SUM(L26:L29)</f>
        <v>52000</v>
      </c>
      <c r="M25" s="95">
        <f t="shared" si="10"/>
        <v>9000</v>
      </c>
      <c r="N25" s="95">
        <f t="shared" si="10"/>
        <v>9000</v>
      </c>
      <c r="O25" s="95">
        <f t="shared" si="10"/>
        <v>9000</v>
      </c>
      <c r="P25" s="95">
        <f t="shared" si="10"/>
        <v>9000</v>
      </c>
      <c r="Q25" s="95">
        <f t="shared" si="10"/>
        <v>52000</v>
      </c>
      <c r="R25" s="95">
        <f t="shared" si="10"/>
        <v>5500</v>
      </c>
      <c r="S25" s="87">
        <f t="shared" si="2"/>
        <v>256796.2</v>
      </c>
      <c r="T25" s="95">
        <f t="shared" si="9"/>
        <v>9000</v>
      </c>
      <c r="U25" s="95">
        <f t="shared" si="9"/>
        <v>9000</v>
      </c>
      <c r="V25" s="95">
        <f t="shared" si="9"/>
        <v>52000</v>
      </c>
      <c r="W25" s="95">
        <f t="shared" si="9"/>
        <v>5500</v>
      </c>
    </row>
    <row r="26" spans="1:23" s="67" customFormat="1" ht="12.75" customHeight="1" x14ac:dyDescent="0.25">
      <c r="A26" s="96">
        <v>2111</v>
      </c>
      <c r="B26" s="432" t="s">
        <v>750</v>
      </c>
      <c r="C26" s="433"/>
      <c r="D26" s="90">
        <f>+E26+F26+G26+H26+I26+J26+K26+M26+T26+U26+V26+W26</f>
        <v>52589.380000000005</v>
      </c>
      <c r="E26" s="91">
        <v>1947.29</v>
      </c>
      <c r="F26" s="91">
        <v>4642.09</v>
      </c>
      <c r="G26" s="91">
        <v>2000</v>
      </c>
      <c r="H26" s="91">
        <v>2000</v>
      </c>
      <c r="I26" s="91">
        <v>13000</v>
      </c>
      <c r="J26" s="91">
        <v>4000</v>
      </c>
      <c r="K26" s="91">
        <v>4000</v>
      </c>
      <c r="L26" s="91">
        <v>13000</v>
      </c>
      <c r="M26" s="91">
        <v>2000</v>
      </c>
      <c r="N26" s="91">
        <v>2000</v>
      </c>
      <c r="O26" s="91">
        <v>2000</v>
      </c>
      <c r="P26" s="91">
        <v>2000</v>
      </c>
      <c r="Q26" s="91">
        <v>13000</v>
      </c>
      <c r="R26" s="91">
        <v>2000</v>
      </c>
      <c r="S26" s="87">
        <f t="shared" si="2"/>
        <v>67589.38</v>
      </c>
      <c r="T26" s="91">
        <v>2000</v>
      </c>
      <c r="U26" s="91">
        <v>2000</v>
      </c>
      <c r="V26" s="91">
        <v>13000</v>
      </c>
      <c r="W26" s="91">
        <v>2000</v>
      </c>
    </row>
    <row r="27" spans="1:23" s="67" customFormat="1" ht="18.75" customHeight="1" x14ac:dyDescent="0.25">
      <c r="A27" s="96">
        <v>2141</v>
      </c>
      <c r="B27" s="432" t="s">
        <v>751</v>
      </c>
      <c r="C27" s="433"/>
      <c r="D27" s="90">
        <f>+E27+F27+G27+H27+I27+J27+K27+M27+T27+U27+V27+W27</f>
        <v>103733.1</v>
      </c>
      <c r="E27" s="91">
        <v>6733.1</v>
      </c>
      <c r="F27" s="91">
        <v>0</v>
      </c>
      <c r="G27" s="91">
        <v>5000</v>
      </c>
      <c r="H27" s="91">
        <v>5000</v>
      </c>
      <c r="I27" s="91">
        <v>30000</v>
      </c>
      <c r="J27" s="91">
        <v>5000</v>
      </c>
      <c r="K27" s="91">
        <v>5000</v>
      </c>
      <c r="L27" s="91">
        <v>30000</v>
      </c>
      <c r="M27" s="91">
        <v>5000</v>
      </c>
      <c r="N27" s="91">
        <v>5000</v>
      </c>
      <c r="O27" s="91">
        <v>5000</v>
      </c>
      <c r="P27" s="91">
        <v>5000</v>
      </c>
      <c r="Q27" s="91">
        <v>30000</v>
      </c>
      <c r="R27" s="91">
        <v>2000</v>
      </c>
      <c r="S27" s="87">
        <f t="shared" si="2"/>
        <v>138733.1</v>
      </c>
      <c r="T27" s="91">
        <v>5000</v>
      </c>
      <c r="U27" s="91">
        <v>5000</v>
      </c>
      <c r="V27" s="91">
        <v>30000</v>
      </c>
      <c r="W27" s="91">
        <v>2000</v>
      </c>
    </row>
    <row r="28" spans="1:23" s="67" customFormat="1" ht="12.75" customHeight="1" x14ac:dyDescent="0.25">
      <c r="A28" s="96">
        <v>2151</v>
      </c>
      <c r="B28" s="432" t="s">
        <v>752</v>
      </c>
      <c r="C28" s="433"/>
      <c r="D28" s="90">
        <f>+E28+F28+G28+H28+I28+J28+K28+M28+T28+U28+V28+W28</f>
        <v>10190</v>
      </c>
      <c r="E28" s="91">
        <v>76</v>
      </c>
      <c r="F28" s="91">
        <v>114</v>
      </c>
      <c r="G28" s="91">
        <v>1000</v>
      </c>
      <c r="H28" s="91">
        <v>1000</v>
      </c>
      <c r="I28" s="91">
        <v>1000</v>
      </c>
      <c r="J28" s="91">
        <v>1000</v>
      </c>
      <c r="K28" s="91">
        <v>1000</v>
      </c>
      <c r="L28" s="91">
        <v>1000</v>
      </c>
      <c r="M28" s="91">
        <v>1000</v>
      </c>
      <c r="N28" s="91">
        <v>1000</v>
      </c>
      <c r="O28" s="91">
        <v>1000</v>
      </c>
      <c r="P28" s="91">
        <v>1000</v>
      </c>
      <c r="Q28" s="91">
        <v>1000</v>
      </c>
      <c r="R28" s="91">
        <v>1000</v>
      </c>
      <c r="S28" s="87">
        <f t="shared" si="2"/>
        <v>12190</v>
      </c>
      <c r="T28" s="91">
        <v>1000</v>
      </c>
      <c r="U28" s="91">
        <v>1000</v>
      </c>
      <c r="V28" s="91">
        <v>1000</v>
      </c>
      <c r="W28" s="91">
        <v>1000</v>
      </c>
    </row>
    <row r="29" spans="1:23" s="67" customFormat="1" ht="12.75" customHeight="1" x14ac:dyDescent="0.25">
      <c r="A29" s="96">
        <v>2161</v>
      </c>
      <c r="B29" s="416" t="s">
        <v>753</v>
      </c>
      <c r="C29" s="417"/>
      <c r="D29" s="90">
        <f>+E29+F29+G29+H29+I29+J29+K29+M29+T29+U29+V29+W29</f>
        <v>29283.72</v>
      </c>
      <c r="E29" s="91">
        <v>5644.73</v>
      </c>
      <c r="F29" s="91">
        <v>138.99</v>
      </c>
      <c r="G29" s="91">
        <v>1000</v>
      </c>
      <c r="H29" s="91">
        <v>1000</v>
      </c>
      <c r="I29" s="91">
        <v>8000</v>
      </c>
      <c r="J29" s="91">
        <v>1000</v>
      </c>
      <c r="K29" s="91">
        <v>1000</v>
      </c>
      <c r="L29" s="91">
        <v>8000</v>
      </c>
      <c r="M29" s="91">
        <v>1000</v>
      </c>
      <c r="N29" s="91">
        <v>1000</v>
      </c>
      <c r="O29" s="91">
        <v>1000</v>
      </c>
      <c r="P29" s="91">
        <v>1000</v>
      </c>
      <c r="Q29" s="91">
        <v>8000</v>
      </c>
      <c r="R29" s="91">
        <v>500</v>
      </c>
      <c r="S29" s="87">
        <f t="shared" si="2"/>
        <v>38283.72</v>
      </c>
      <c r="T29" s="91">
        <v>1000</v>
      </c>
      <c r="U29" s="91">
        <v>1000</v>
      </c>
      <c r="V29" s="91">
        <v>8000</v>
      </c>
      <c r="W29" s="91">
        <v>500</v>
      </c>
    </row>
    <row r="30" spans="1:23" s="67" customFormat="1" ht="12.75" customHeight="1" x14ac:dyDescent="0.25">
      <c r="A30" s="96"/>
      <c r="B30" s="93"/>
      <c r="C30" s="94"/>
      <c r="D30" s="95">
        <f>SUM(D31:D32)</f>
        <v>133689.88</v>
      </c>
      <c r="E30" s="95">
        <f t="shared" ref="E30:W30" si="11">SUM(E31:E32)</f>
        <v>8445.2900000000009</v>
      </c>
      <c r="F30" s="95">
        <f t="shared" si="11"/>
        <v>7244.5899999999992</v>
      </c>
      <c r="G30" s="95">
        <f t="shared" si="11"/>
        <v>13500</v>
      </c>
      <c r="H30" s="95">
        <f t="shared" si="11"/>
        <v>6500</v>
      </c>
      <c r="I30" s="95">
        <f t="shared" si="11"/>
        <v>17500</v>
      </c>
      <c r="J30" s="95">
        <f t="shared" si="11"/>
        <v>13500</v>
      </c>
      <c r="K30" s="95">
        <f t="shared" si="11"/>
        <v>13500</v>
      </c>
      <c r="L30" s="95">
        <f t="shared" ref="L30:R30" si="12">SUM(L31:L32)</f>
        <v>6500</v>
      </c>
      <c r="M30" s="95">
        <f t="shared" si="12"/>
        <v>13500</v>
      </c>
      <c r="N30" s="95">
        <f t="shared" si="12"/>
        <v>6500</v>
      </c>
      <c r="O30" s="95">
        <f t="shared" si="12"/>
        <v>13500</v>
      </c>
      <c r="P30" s="95">
        <f t="shared" si="12"/>
        <v>6500</v>
      </c>
      <c r="Q30" s="95">
        <f t="shared" si="12"/>
        <v>13500</v>
      </c>
      <c r="R30" s="95">
        <f t="shared" si="12"/>
        <v>6500</v>
      </c>
      <c r="S30" s="87">
        <f t="shared" si="2"/>
        <v>146689.88</v>
      </c>
      <c r="T30" s="95">
        <f t="shared" si="11"/>
        <v>13500</v>
      </c>
      <c r="U30" s="95">
        <f t="shared" si="11"/>
        <v>6500</v>
      </c>
      <c r="V30" s="95">
        <f t="shared" si="11"/>
        <v>13500</v>
      </c>
      <c r="W30" s="95">
        <f t="shared" si="11"/>
        <v>6500</v>
      </c>
    </row>
    <row r="31" spans="1:23" s="67" customFormat="1" ht="12.75" customHeight="1" x14ac:dyDescent="0.25">
      <c r="A31" s="96">
        <v>2211</v>
      </c>
      <c r="B31" s="416" t="s">
        <v>754</v>
      </c>
      <c r="C31" s="417"/>
      <c r="D31" s="90">
        <f>+E31+F31+G31+H31+I31+J31+K31+M31+T31+U31+V31+W31</f>
        <v>128290.69</v>
      </c>
      <c r="E31" s="91">
        <v>8237.7900000000009</v>
      </c>
      <c r="F31" s="91">
        <v>7052.9</v>
      </c>
      <c r="G31" s="91">
        <v>13000</v>
      </c>
      <c r="H31" s="91">
        <v>6000</v>
      </c>
      <c r="I31" s="91">
        <v>17000</v>
      </c>
      <c r="J31" s="91">
        <v>13000</v>
      </c>
      <c r="K31" s="91">
        <v>13000</v>
      </c>
      <c r="L31" s="91">
        <v>6000</v>
      </c>
      <c r="M31" s="91">
        <v>13000</v>
      </c>
      <c r="N31" s="91">
        <v>6000</v>
      </c>
      <c r="O31" s="91">
        <v>13000</v>
      </c>
      <c r="P31" s="91">
        <v>6000</v>
      </c>
      <c r="Q31" s="91">
        <v>13000</v>
      </c>
      <c r="R31" s="91">
        <v>6000</v>
      </c>
      <c r="S31" s="87">
        <f t="shared" si="2"/>
        <v>140290.69</v>
      </c>
      <c r="T31" s="91">
        <v>13000</v>
      </c>
      <c r="U31" s="91">
        <v>6000</v>
      </c>
      <c r="V31" s="91">
        <v>13000</v>
      </c>
      <c r="W31" s="91">
        <v>6000</v>
      </c>
    </row>
    <row r="32" spans="1:23" s="67" customFormat="1" ht="12.75" customHeight="1" x14ac:dyDescent="0.25">
      <c r="A32" s="96">
        <v>2231</v>
      </c>
      <c r="B32" s="416" t="s">
        <v>755</v>
      </c>
      <c r="C32" s="417"/>
      <c r="D32" s="90">
        <f>+E32+F32+G32+H32+I32+J32+K32+M32+T32+U32+V32+W32</f>
        <v>5399.1900000000005</v>
      </c>
      <c r="E32" s="91">
        <v>207.5</v>
      </c>
      <c r="F32" s="91">
        <v>191.69</v>
      </c>
      <c r="G32" s="91">
        <v>500</v>
      </c>
      <c r="H32" s="91">
        <v>500</v>
      </c>
      <c r="I32" s="91">
        <v>500</v>
      </c>
      <c r="J32" s="91">
        <v>500</v>
      </c>
      <c r="K32" s="91">
        <v>500</v>
      </c>
      <c r="L32" s="91">
        <v>500</v>
      </c>
      <c r="M32" s="91">
        <v>500</v>
      </c>
      <c r="N32" s="91">
        <v>500</v>
      </c>
      <c r="O32" s="91">
        <v>500</v>
      </c>
      <c r="P32" s="91">
        <v>500</v>
      </c>
      <c r="Q32" s="91">
        <v>500</v>
      </c>
      <c r="R32" s="91">
        <v>500</v>
      </c>
      <c r="S32" s="87">
        <f t="shared" si="2"/>
        <v>6399.1900000000005</v>
      </c>
      <c r="T32" s="91">
        <v>500</v>
      </c>
      <c r="U32" s="91">
        <v>500</v>
      </c>
      <c r="V32" s="91">
        <v>500</v>
      </c>
      <c r="W32" s="91">
        <v>500</v>
      </c>
    </row>
    <row r="33" spans="1:23" s="67" customFormat="1" ht="12.75" customHeight="1" x14ac:dyDescent="0.25">
      <c r="A33" s="96"/>
      <c r="B33" s="93"/>
      <c r="C33" s="94"/>
      <c r="D33" s="95">
        <f>SUM(D34:D36)</f>
        <v>31641.989999999998</v>
      </c>
      <c r="E33" s="95">
        <f t="shared" ref="E33:W33" si="13">SUM(E34:E36)</f>
        <v>615.99</v>
      </c>
      <c r="F33" s="95">
        <f t="shared" si="13"/>
        <v>26</v>
      </c>
      <c r="G33" s="95">
        <f t="shared" si="13"/>
        <v>0</v>
      </c>
      <c r="H33" s="95">
        <f t="shared" si="13"/>
        <v>4000</v>
      </c>
      <c r="I33" s="95">
        <f t="shared" si="13"/>
        <v>6000</v>
      </c>
      <c r="J33" s="95">
        <f t="shared" si="13"/>
        <v>1000</v>
      </c>
      <c r="K33" s="95">
        <f t="shared" si="13"/>
        <v>6000</v>
      </c>
      <c r="L33" s="95">
        <f t="shared" ref="L33:R33" si="14">SUM(L34:L36)</f>
        <v>1000</v>
      </c>
      <c r="M33" s="95">
        <f t="shared" si="14"/>
        <v>3000</v>
      </c>
      <c r="N33" s="95">
        <f t="shared" si="14"/>
        <v>4000</v>
      </c>
      <c r="O33" s="95">
        <f t="shared" si="14"/>
        <v>3000</v>
      </c>
      <c r="P33" s="95">
        <f t="shared" si="14"/>
        <v>4000</v>
      </c>
      <c r="Q33" s="95">
        <f t="shared" si="14"/>
        <v>4000</v>
      </c>
      <c r="R33" s="95">
        <f t="shared" si="14"/>
        <v>0</v>
      </c>
      <c r="S33" s="87">
        <f t="shared" si="2"/>
        <v>36641.99</v>
      </c>
      <c r="T33" s="95">
        <f t="shared" si="13"/>
        <v>3000</v>
      </c>
      <c r="U33" s="95">
        <f t="shared" si="13"/>
        <v>4000</v>
      </c>
      <c r="V33" s="95">
        <f t="shared" si="13"/>
        <v>4000</v>
      </c>
      <c r="W33" s="95">
        <f t="shared" si="13"/>
        <v>0</v>
      </c>
    </row>
    <row r="34" spans="1:23" s="67" customFormat="1" ht="12.75" customHeight="1" x14ac:dyDescent="0.25">
      <c r="A34" s="96">
        <v>2461</v>
      </c>
      <c r="B34" s="432" t="s">
        <v>756</v>
      </c>
      <c r="C34" s="433"/>
      <c r="D34" s="90">
        <f>+E34+F34+G34+H34+I34+J34+K34+M34+T34+U34+V34+W34</f>
        <v>18582.989999999998</v>
      </c>
      <c r="E34" s="91">
        <v>556.99</v>
      </c>
      <c r="F34" s="91">
        <v>26</v>
      </c>
      <c r="G34" s="91">
        <v>0</v>
      </c>
      <c r="H34" s="91">
        <v>0</v>
      </c>
      <c r="I34" s="91">
        <v>6000</v>
      </c>
      <c r="J34" s="91">
        <v>0</v>
      </c>
      <c r="K34" s="91">
        <v>3000</v>
      </c>
      <c r="L34" s="91">
        <v>0</v>
      </c>
      <c r="M34" s="91">
        <v>3000</v>
      </c>
      <c r="N34" s="91">
        <v>0</v>
      </c>
      <c r="O34" s="91">
        <v>3000</v>
      </c>
      <c r="P34" s="91">
        <v>0</v>
      </c>
      <c r="Q34" s="91">
        <v>3000</v>
      </c>
      <c r="R34" s="91">
        <v>0</v>
      </c>
      <c r="S34" s="87">
        <f t="shared" si="2"/>
        <v>18582.989999999998</v>
      </c>
      <c r="T34" s="91">
        <v>3000</v>
      </c>
      <c r="U34" s="91">
        <v>0</v>
      </c>
      <c r="V34" s="91">
        <v>3000</v>
      </c>
      <c r="W34" s="91">
        <v>0</v>
      </c>
    </row>
    <row r="35" spans="1:23" s="67" customFormat="1" ht="12.75" customHeight="1" x14ac:dyDescent="0.25">
      <c r="A35" s="96">
        <v>2481</v>
      </c>
      <c r="B35" s="432" t="s">
        <v>757</v>
      </c>
      <c r="C35" s="433"/>
      <c r="D35" s="90">
        <f>+E35+F35+G35+H35+I35+J35+K35+M35+T35+U35+V35+W35</f>
        <v>9059</v>
      </c>
      <c r="E35" s="91">
        <v>59</v>
      </c>
      <c r="F35" s="91">
        <v>0</v>
      </c>
      <c r="G35" s="91">
        <v>0</v>
      </c>
      <c r="H35" s="91">
        <v>3000</v>
      </c>
      <c r="I35" s="91">
        <v>0</v>
      </c>
      <c r="J35" s="91">
        <v>0</v>
      </c>
      <c r="K35" s="91">
        <v>3000</v>
      </c>
      <c r="L35" s="91">
        <v>0</v>
      </c>
      <c r="M35" s="91">
        <v>0</v>
      </c>
      <c r="N35" s="91">
        <v>3000</v>
      </c>
      <c r="O35" s="91">
        <v>0</v>
      </c>
      <c r="P35" s="91">
        <v>3000</v>
      </c>
      <c r="Q35" s="91">
        <v>0</v>
      </c>
      <c r="R35" s="91">
        <v>0</v>
      </c>
      <c r="S35" s="87">
        <f t="shared" si="2"/>
        <v>12059</v>
      </c>
      <c r="T35" s="91">
        <v>0</v>
      </c>
      <c r="U35" s="91">
        <v>3000</v>
      </c>
      <c r="V35" s="91">
        <v>0</v>
      </c>
      <c r="W35" s="91">
        <v>0</v>
      </c>
    </row>
    <row r="36" spans="1:23" s="67" customFormat="1" ht="12.75" customHeight="1" x14ac:dyDescent="0.25">
      <c r="A36" s="96">
        <v>2491</v>
      </c>
      <c r="B36" s="416" t="s">
        <v>758</v>
      </c>
      <c r="C36" s="417"/>
      <c r="D36" s="90">
        <f>+E36+F36+G36+H36+I36+J36+K36+M36+T36+U36+V36+W36</f>
        <v>4000</v>
      </c>
      <c r="E36" s="91">
        <v>0</v>
      </c>
      <c r="F36" s="91">
        <v>0</v>
      </c>
      <c r="G36" s="91">
        <v>0</v>
      </c>
      <c r="H36" s="91">
        <v>1000</v>
      </c>
      <c r="I36" s="91">
        <v>0</v>
      </c>
      <c r="J36" s="91">
        <v>1000</v>
      </c>
      <c r="K36" s="91">
        <v>0</v>
      </c>
      <c r="L36" s="91">
        <v>1000</v>
      </c>
      <c r="M36" s="91">
        <v>0</v>
      </c>
      <c r="N36" s="91">
        <v>1000</v>
      </c>
      <c r="O36" s="91">
        <v>0</v>
      </c>
      <c r="P36" s="91">
        <v>1000</v>
      </c>
      <c r="Q36" s="91">
        <v>1000</v>
      </c>
      <c r="R36" s="91">
        <v>0</v>
      </c>
      <c r="S36" s="87">
        <f t="shared" si="2"/>
        <v>6000</v>
      </c>
      <c r="T36" s="91">
        <v>0</v>
      </c>
      <c r="U36" s="91">
        <v>1000</v>
      </c>
      <c r="V36" s="91">
        <v>1000</v>
      </c>
      <c r="W36" s="91">
        <v>0</v>
      </c>
    </row>
    <row r="37" spans="1:23" s="67" customFormat="1" ht="12.75" customHeight="1" x14ac:dyDescent="0.25">
      <c r="A37" s="96"/>
      <c r="B37" s="93"/>
      <c r="C37" s="94"/>
      <c r="D37" s="95">
        <f>SUM(D38:D39)</f>
        <v>4800</v>
      </c>
      <c r="E37" s="95">
        <f t="shared" ref="E37:W37" si="15">SUM(E38:E39)</f>
        <v>0</v>
      </c>
      <c r="F37" s="95">
        <f t="shared" si="15"/>
        <v>0</v>
      </c>
      <c r="G37" s="95">
        <f t="shared" si="15"/>
        <v>200</v>
      </c>
      <c r="H37" s="95">
        <f t="shared" si="15"/>
        <v>200</v>
      </c>
      <c r="I37" s="95">
        <f t="shared" si="15"/>
        <v>1200</v>
      </c>
      <c r="J37" s="95">
        <f t="shared" si="15"/>
        <v>200</v>
      </c>
      <c r="K37" s="95">
        <f t="shared" si="15"/>
        <v>200</v>
      </c>
      <c r="L37" s="95">
        <f t="shared" ref="L37:R37" si="16">SUM(L38:L39)</f>
        <v>200</v>
      </c>
      <c r="M37" s="95">
        <f t="shared" si="16"/>
        <v>1200</v>
      </c>
      <c r="N37" s="95">
        <f t="shared" si="16"/>
        <v>200</v>
      </c>
      <c r="O37" s="95">
        <f t="shared" si="16"/>
        <v>1200</v>
      </c>
      <c r="P37" s="95">
        <f t="shared" si="16"/>
        <v>200</v>
      </c>
      <c r="Q37" s="95">
        <f t="shared" si="16"/>
        <v>200</v>
      </c>
      <c r="R37" s="95">
        <f t="shared" si="16"/>
        <v>0</v>
      </c>
      <c r="S37" s="87">
        <f t="shared" si="2"/>
        <v>5200</v>
      </c>
      <c r="T37" s="95">
        <f t="shared" si="15"/>
        <v>1200</v>
      </c>
      <c r="U37" s="95">
        <f t="shared" si="15"/>
        <v>200</v>
      </c>
      <c r="V37" s="95">
        <f t="shared" si="15"/>
        <v>200</v>
      </c>
      <c r="W37" s="95">
        <f t="shared" si="15"/>
        <v>0</v>
      </c>
    </row>
    <row r="38" spans="1:23" s="67" customFormat="1" ht="12.75" customHeight="1" x14ac:dyDescent="0.25">
      <c r="A38" s="96">
        <v>2521</v>
      </c>
      <c r="B38" s="416" t="s">
        <v>759</v>
      </c>
      <c r="C38" s="417"/>
      <c r="D38" s="90">
        <f>+E38+F38+G38+H38+I38+J38+K38+M38+T38+U38+V38+W38</f>
        <v>1800</v>
      </c>
      <c r="E38" s="91">
        <v>0</v>
      </c>
      <c r="F38" s="91">
        <v>0</v>
      </c>
      <c r="G38" s="91">
        <v>200</v>
      </c>
      <c r="H38" s="91">
        <v>200</v>
      </c>
      <c r="I38" s="91">
        <v>200</v>
      </c>
      <c r="J38" s="91">
        <v>200</v>
      </c>
      <c r="K38" s="91">
        <v>200</v>
      </c>
      <c r="L38" s="91">
        <v>200</v>
      </c>
      <c r="M38" s="91">
        <v>200</v>
      </c>
      <c r="N38" s="91">
        <v>200</v>
      </c>
      <c r="O38" s="91">
        <v>200</v>
      </c>
      <c r="P38" s="91">
        <v>200</v>
      </c>
      <c r="Q38" s="91">
        <v>200</v>
      </c>
      <c r="R38" s="91">
        <v>0</v>
      </c>
      <c r="S38" s="87">
        <f t="shared" si="2"/>
        <v>2200</v>
      </c>
      <c r="T38" s="91">
        <v>200</v>
      </c>
      <c r="U38" s="91">
        <v>200</v>
      </c>
      <c r="V38" s="91">
        <v>200</v>
      </c>
      <c r="W38" s="91">
        <v>0</v>
      </c>
    </row>
    <row r="39" spans="1:23" s="67" customFormat="1" ht="12.75" customHeight="1" x14ac:dyDescent="0.25">
      <c r="A39" s="96">
        <v>2531</v>
      </c>
      <c r="B39" s="416" t="s">
        <v>760</v>
      </c>
      <c r="C39" s="417"/>
      <c r="D39" s="90">
        <f>+E39+F39+G39+H39+I39+J39+K39+M39+T39+U39+V39+W39</f>
        <v>3000</v>
      </c>
      <c r="E39" s="91">
        <v>0</v>
      </c>
      <c r="F39" s="91">
        <v>0</v>
      </c>
      <c r="G39" s="91">
        <v>0</v>
      </c>
      <c r="H39" s="91">
        <v>0</v>
      </c>
      <c r="I39" s="91">
        <v>1000</v>
      </c>
      <c r="J39" s="91">
        <v>0</v>
      </c>
      <c r="K39" s="91">
        <v>0</v>
      </c>
      <c r="L39" s="91">
        <v>0</v>
      </c>
      <c r="M39" s="91">
        <v>1000</v>
      </c>
      <c r="N39" s="91">
        <v>0</v>
      </c>
      <c r="O39" s="91">
        <v>1000</v>
      </c>
      <c r="P39" s="91">
        <v>0</v>
      </c>
      <c r="Q39" s="91">
        <v>0</v>
      </c>
      <c r="R39" s="91">
        <v>0</v>
      </c>
      <c r="S39" s="87">
        <f t="shared" si="2"/>
        <v>3000</v>
      </c>
      <c r="T39" s="91">
        <v>1000</v>
      </c>
      <c r="U39" s="91">
        <v>0</v>
      </c>
      <c r="V39" s="91">
        <v>0</v>
      </c>
      <c r="W39" s="91">
        <v>0</v>
      </c>
    </row>
    <row r="40" spans="1:23" s="67" customFormat="1" ht="12.75" customHeight="1" x14ac:dyDescent="0.25">
      <c r="A40" s="96"/>
      <c r="B40" s="93"/>
      <c r="C40" s="94"/>
      <c r="D40" s="90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87">
        <f t="shared" si="2"/>
        <v>0</v>
      </c>
      <c r="T40" s="91"/>
      <c r="U40" s="91"/>
      <c r="V40" s="91"/>
      <c r="W40" s="91"/>
    </row>
    <row r="41" spans="1:23" s="67" customFormat="1" ht="12.75" customHeight="1" x14ac:dyDescent="0.25">
      <c r="A41" s="96">
        <v>2611</v>
      </c>
      <c r="B41" s="432" t="s">
        <v>761</v>
      </c>
      <c r="C41" s="433"/>
      <c r="D41" s="90">
        <f>+E41+F41+G41+H41+I41+J41+K41+M41+T41+U41+V41+W41</f>
        <v>157277.22</v>
      </c>
      <c r="E41" s="91">
        <v>7958.02</v>
      </c>
      <c r="F41" s="91">
        <v>9319.2000000000007</v>
      </c>
      <c r="G41" s="91">
        <v>15000</v>
      </c>
      <c r="H41" s="91">
        <v>10000</v>
      </c>
      <c r="I41" s="91">
        <v>15000</v>
      </c>
      <c r="J41" s="91">
        <v>15000</v>
      </c>
      <c r="K41" s="91">
        <v>15000</v>
      </c>
      <c r="L41" s="91">
        <v>10000</v>
      </c>
      <c r="M41" s="91">
        <v>15000</v>
      </c>
      <c r="N41" s="91">
        <v>15000</v>
      </c>
      <c r="O41" s="91">
        <v>15000</v>
      </c>
      <c r="P41" s="91">
        <v>15000</v>
      </c>
      <c r="Q41" s="91">
        <v>15000</v>
      </c>
      <c r="R41" s="91">
        <v>10000</v>
      </c>
      <c r="S41" s="87">
        <f t="shared" si="2"/>
        <v>182277.22</v>
      </c>
      <c r="T41" s="91">
        <v>15000</v>
      </c>
      <c r="U41" s="91">
        <v>15000</v>
      </c>
      <c r="V41" s="91">
        <v>15000</v>
      </c>
      <c r="W41" s="91">
        <v>10000</v>
      </c>
    </row>
    <row r="42" spans="1:23" s="67" customFormat="1" ht="12.75" customHeight="1" x14ac:dyDescent="0.25">
      <c r="A42" s="96"/>
      <c r="B42" s="97"/>
      <c r="C42" s="98"/>
      <c r="D42" s="95">
        <f>SUM(D43:D45)</f>
        <v>9000</v>
      </c>
      <c r="E42" s="95">
        <f t="shared" ref="E42:W42" si="17">SUM(E43:E45)</f>
        <v>0</v>
      </c>
      <c r="F42" s="95">
        <f t="shared" si="17"/>
        <v>0</v>
      </c>
      <c r="G42" s="95">
        <f t="shared" si="17"/>
        <v>9000</v>
      </c>
      <c r="H42" s="95">
        <f t="shared" si="17"/>
        <v>0</v>
      </c>
      <c r="I42" s="95">
        <f t="shared" si="17"/>
        <v>0</v>
      </c>
      <c r="J42" s="95">
        <f t="shared" si="17"/>
        <v>0</v>
      </c>
      <c r="K42" s="95">
        <f t="shared" si="17"/>
        <v>0</v>
      </c>
      <c r="L42" s="95">
        <f t="shared" ref="L42:R42" si="18">SUM(L43:L45)</f>
        <v>5000</v>
      </c>
      <c r="M42" s="95">
        <f t="shared" si="18"/>
        <v>0</v>
      </c>
      <c r="N42" s="95">
        <f t="shared" si="18"/>
        <v>0</v>
      </c>
      <c r="O42" s="95">
        <f t="shared" si="18"/>
        <v>0</v>
      </c>
      <c r="P42" s="95">
        <f t="shared" si="18"/>
        <v>0</v>
      </c>
      <c r="Q42" s="95">
        <f t="shared" si="18"/>
        <v>0</v>
      </c>
      <c r="R42" s="95">
        <f t="shared" si="18"/>
        <v>0</v>
      </c>
      <c r="S42" s="87">
        <f t="shared" si="2"/>
        <v>14000</v>
      </c>
      <c r="T42" s="95">
        <f t="shared" si="17"/>
        <v>0</v>
      </c>
      <c r="U42" s="95">
        <f t="shared" si="17"/>
        <v>0</v>
      </c>
      <c r="V42" s="95">
        <f t="shared" si="17"/>
        <v>0</v>
      </c>
      <c r="W42" s="95">
        <f t="shared" si="17"/>
        <v>0</v>
      </c>
    </row>
    <row r="43" spans="1:23" s="67" customFormat="1" ht="12.75" customHeight="1" x14ac:dyDescent="0.25">
      <c r="A43" s="96">
        <v>2711</v>
      </c>
      <c r="B43" s="432" t="s">
        <v>762</v>
      </c>
      <c r="C43" s="433"/>
      <c r="D43" s="90">
        <f>+E43+F43+G43+H43+I43+J43+K43+M43+T43+U43+V43+W43</f>
        <v>1000</v>
      </c>
      <c r="E43" s="91">
        <v>0</v>
      </c>
      <c r="F43" s="91">
        <v>0</v>
      </c>
      <c r="G43" s="91">
        <v>1000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0</v>
      </c>
      <c r="N43" s="91">
        <v>0</v>
      </c>
      <c r="O43" s="91">
        <v>0</v>
      </c>
      <c r="P43" s="91">
        <v>0</v>
      </c>
      <c r="Q43" s="91">
        <v>0</v>
      </c>
      <c r="R43" s="91">
        <v>0</v>
      </c>
      <c r="S43" s="87">
        <f t="shared" si="2"/>
        <v>1000</v>
      </c>
      <c r="T43" s="91">
        <v>0</v>
      </c>
      <c r="U43" s="91">
        <v>0</v>
      </c>
      <c r="V43" s="91">
        <v>0</v>
      </c>
      <c r="W43" s="91">
        <v>0</v>
      </c>
    </row>
    <row r="44" spans="1:23" s="67" customFormat="1" ht="12.75" customHeight="1" x14ac:dyDescent="0.25">
      <c r="A44" s="96">
        <v>2721</v>
      </c>
      <c r="B44" s="416" t="s">
        <v>763</v>
      </c>
      <c r="C44" s="417"/>
      <c r="D44" s="90">
        <f>+E44+F44+G44+H44+I44+J44+K44+M44+T44+U44+V44+W44</f>
        <v>3000</v>
      </c>
      <c r="E44" s="91">
        <v>0</v>
      </c>
      <c r="F44" s="91">
        <v>0</v>
      </c>
      <c r="G44" s="91">
        <v>3000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87">
        <f t="shared" si="2"/>
        <v>3000</v>
      </c>
      <c r="T44" s="91">
        <v>0</v>
      </c>
      <c r="U44" s="91">
        <v>0</v>
      </c>
      <c r="V44" s="91">
        <v>0</v>
      </c>
      <c r="W44" s="91">
        <v>0</v>
      </c>
    </row>
    <row r="45" spans="1:23" s="67" customFormat="1" ht="12.75" customHeight="1" x14ac:dyDescent="0.25">
      <c r="A45" s="96">
        <v>2751</v>
      </c>
      <c r="B45" s="416" t="s">
        <v>764</v>
      </c>
      <c r="C45" s="417"/>
      <c r="D45" s="90">
        <f>+E45+F45+G45+H45+I45+J45+K45+M45+T45+U45+V45+W45</f>
        <v>5000</v>
      </c>
      <c r="E45" s="91">
        <v>0</v>
      </c>
      <c r="F45" s="91">
        <v>0</v>
      </c>
      <c r="G45" s="91">
        <v>5000</v>
      </c>
      <c r="H45" s="91">
        <v>0</v>
      </c>
      <c r="I45" s="91">
        <v>0</v>
      </c>
      <c r="J45" s="91">
        <v>0</v>
      </c>
      <c r="K45" s="91">
        <v>0</v>
      </c>
      <c r="L45" s="91">
        <v>5000</v>
      </c>
      <c r="M45" s="91">
        <v>0</v>
      </c>
      <c r="N45" s="91">
        <v>0</v>
      </c>
      <c r="O45" s="91">
        <v>0</v>
      </c>
      <c r="P45" s="91">
        <v>0</v>
      </c>
      <c r="Q45" s="91">
        <v>0</v>
      </c>
      <c r="R45" s="91">
        <v>0</v>
      </c>
      <c r="S45" s="87">
        <f t="shared" si="2"/>
        <v>10000</v>
      </c>
      <c r="T45" s="91">
        <v>0</v>
      </c>
      <c r="U45" s="91">
        <v>0</v>
      </c>
      <c r="V45" s="91">
        <v>0</v>
      </c>
      <c r="W45" s="91">
        <v>0</v>
      </c>
    </row>
    <row r="46" spans="1:23" s="67" customFormat="1" ht="12.75" customHeight="1" x14ac:dyDescent="0.25">
      <c r="A46" s="96"/>
      <c r="B46" s="93"/>
      <c r="C46" s="94"/>
      <c r="D46" s="95">
        <f>SUM(D47:D50)</f>
        <v>20000</v>
      </c>
      <c r="E46" s="95">
        <f t="shared" ref="E46:W46" si="19">SUM(E47:E50)</f>
        <v>0</v>
      </c>
      <c r="F46" s="95">
        <f t="shared" si="19"/>
        <v>0</v>
      </c>
      <c r="G46" s="95">
        <f t="shared" si="19"/>
        <v>2500</v>
      </c>
      <c r="H46" s="95">
        <f t="shared" si="19"/>
        <v>1500</v>
      </c>
      <c r="I46" s="95">
        <f t="shared" si="19"/>
        <v>1500</v>
      </c>
      <c r="J46" s="95">
        <f t="shared" si="19"/>
        <v>2500</v>
      </c>
      <c r="K46" s="95">
        <f t="shared" si="19"/>
        <v>2500</v>
      </c>
      <c r="L46" s="95">
        <f t="shared" ref="L46:R46" si="20">SUM(L47:L50)</f>
        <v>1500</v>
      </c>
      <c r="M46" s="95">
        <f t="shared" si="20"/>
        <v>2500</v>
      </c>
      <c r="N46" s="95">
        <f t="shared" si="20"/>
        <v>2500</v>
      </c>
      <c r="O46" s="95">
        <f t="shared" si="20"/>
        <v>2500</v>
      </c>
      <c r="P46" s="95">
        <f t="shared" si="20"/>
        <v>2500</v>
      </c>
      <c r="Q46" s="95">
        <f t="shared" si="20"/>
        <v>1000</v>
      </c>
      <c r="R46" s="95">
        <f t="shared" si="20"/>
        <v>1000</v>
      </c>
      <c r="S46" s="87">
        <f t="shared" si="2"/>
        <v>24000</v>
      </c>
      <c r="T46" s="95">
        <f t="shared" si="19"/>
        <v>2500</v>
      </c>
      <c r="U46" s="95">
        <f t="shared" si="19"/>
        <v>2500</v>
      </c>
      <c r="V46" s="95">
        <f t="shared" si="19"/>
        <v>1000</v>
      </c>
      <c r="W46" s="95">
        <f t="shared" si="19"/>
        <v>1000</v>
      </c>
    </row>
    <row r="47" spans="1:23" s="67" customFormat="1" ht="12.75" customHeight="1" x14ac:dyDescent="0.25">
      <c r="A47" s="96">
        <v>2911</v>
      </c>
      <c r="B47" s="432" t="s">
        <v>765</v>
      </c>
      <c r="C47" s="433"/>
      <c r="D47" s="90">
        <f>+E47+F47+G47+H47+I47+J47+K47+M47+T47+U47+V47+W47</f>
        <v>4000</v>
      </c>
      <c r="E47" s="91">
        <v>0</v>
      </c>
      <c r="F47" s="91">
        <v>0</v>
      </c>
      <c r="G47" s="91">
        <v>500</v>
      </c>
      <c r="H47" s="91">
        <v>500</v>
      </c>
      <c r="I47" s="91">
        <v>500</v>
      </c>
      <c r="J47" s="91">
        <v>500</v>
      </c>
      <c r="K47" s="91">
        <v>500</v>
      </c>
      <c r="L47" s="91">
        <v>500</v>
      </c>
      <c r="M47" s="91">
        <v>500</v>
      </c>
      <c r="N47" s="91">
        <v>500</v>
      </c>
      <c r="O47" s="91">
        <v>500</v>
      </c>
      <c r="P47" s="91">
        <v>500</v>
      </c>
      <c r="Q47" s="91">
        <v>0</v>
      </c>
      <c r="R47" s="91">
        <v>0</v>
      </c>
      <c r="S47" s="87">
        <f t="shared" si="2"/>
        <v>5000</v>
      </c>
      <c r="T47" s="91">
        <v>500</v>
      </c>
      <c r="U47" s="91">
        <v>500</v>
      </c>
      <c r="V47" s="91">
        <v>0</v>
      </c>
      <c r="W47" s="91">
        <v>0</v>
      </c>
    </row>
    <row r="48" spans="1:23" s="67" customFormat="1" ht="18.75" customHeight="1" x14ac:dyDescent="0.25">
      <c r="A48" s="96">
        <v>2931</v>
      </c>
      <c r="B48" s="432" t="s">
        <v>766</v>
      </c>
      <c r="C48" s="433"/>
      <c r="D48" s="90">
        <f>+E48+F48+G48+H48+I48+J48+K48+M48+T48+U48+V48+W48</f>
        <v>4000</v>
      </c>
      <c r="E48" s="91">
        <v>0</v>
      </c>
      <c r="F48" s="91">
        <v>0</v>
      </c>
      <c r="G48" s="91">
        <v>1000</v>
      </c>
      <c r="H48" s="91">
        <v>0</v>
      </c>
      <c r="I48" s="91">
        <v>0</v>
      </c>
      <c r="J48" s="91">
        <v>1000</v>
      </c>
      <c r="K48" s="91">
        <v>0</v>
      </c>
      <c r="L48" s="91">
        <v>0</v>
      </c>
      <c r="M48" s="91">
        <v>1000</v>
      </c>
      <c r="N48" s="91">
        <v>0</v>
      </c>
      <c r="O48" s="91">
        <v>1000</v>
      </c>
      <c r="P48" s="91">
        <v>0</v>
      </c>
      <c r="Q48" s="91">
        <v>0</v>
      </c>
      <c r="R48" s="91">
        <v>0</v>
      </c>
      <c r="S48" s="87">
        <f t="shared" si="2"/>
        <v>4000</v>
      </c>
      <c r="T48" s="91">
        <v>1000</v>
      </c>
      <c r="U48" s="91">
        <v>0</v>
      </c>
      <c r="V48" s="91">
        <v>0</v>
      </c>
      <c r="W48" s="91">
        <v>0</v>
      </c>
    </row>
    <row r="49" spans="1:23" s="67" customFormat="1" ht="16.5" customHeight="1" x14ac:dyDescent="0.25">
      <c r="A49" s="96">
        <v>2941</v>
      </c>
      <c r="B49" s="432" t="s">
        <v>767</v>
      </c>
      <c r="C49" s="433"/>
      <c r="D49" s="90">
        <f>+E49+F49+G49+H49+I49+J49+K49+M49+T49+U49+V49+W49</f>
        <v>10000</v>
      </c>
      <c r="E49" s="91">
        <v>0</v>
      </c>
      <c r="F49" s="91">
        <v>0</v>
      </c>
      <c r="G49" s="91">
        <v>1000</v>
      </c>
      <c r="H49" s="91">
        <v>1000</v>
      </c>
      <c r="I49" s="91">
        <v>1000</v>
      </c>
      <c r="J49" s="91">
        <v>1000</v>
      </c>
      <c r="K49" s="91">
        <v>1000</v>
      </c>
      <c r="L49" s="91">
        <v>1000</v>
      </c>
      <c r="M49" s="91">
        <v>1000</v>
      </c>
      <c r="N49" s="91">
        <v>1000</v>
      </c>
      <c r="O49" s="91">
        <v>1000</v>
      </c>
      <c r="P49" s="91">
        <v>1000</v>
      </c>
      <c r="Q49" s="91">
        <v>1000</v>
      </c>
      <c r="R49" s="91">
        <v>1000</v>
      </c>
      <c r="S49" s="87">
        <f t="shared" si="2"/>
        <v>12000</v>
      </c>
      <c r="T49" s="91">
        <v>1000</v>
      </c>
      <c r="U49" s="91">
        <v>1000</v>
      </c>
      <c r="V49" s="91">
        <v>1000</v>
      </c>
      <c r="W49" s="91">
        <v>1000</v>
      </c>
    </row>
    <row r="50" spans="1:23" s="67" customFormat="1" ht="12.75" customHeight="1" x14ac:dyDescent="0.25">
      <c r="A50" s="96">
        <v>2961</v>
      </c>
      <c r="B50" s="432" t="s">
        <v>768</v>
      </c>
      <c r="C50" s="433"/>
      <c r="D50" s="90">
        <f>+E50+F50+G50+H50+I50+J50+K50+M50+T50+U50+V50+W50</f>
        <v>2000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1000</v>
      </c>
      <c r="L50" s="91">
        <v>0</v>
      </c>
      <c r="M50" s="91">
        <v>0</v>
      </c>
      <c r="N50" s="91">
        <v>1000</v>
      </c>
      <c r="O50" s="91">
        <v>0</v>
      </c>
      <c r="P50" s="91">
        <v>1000</v>
      </c>
      <c r="Q50" s="91">
        <v>0</v>
      </c>
      <c r="R50" s="91">
        <v>0</v>
      </c>
      <c r="S50" s="87">
        <f t="shared" si="2"/>
        <v>3000</v>
      </c>
      <c r="T50" s="91">
        <v>0</v>
      </c>
      <c r="U50" s="91">
        <v>1000</v>
      </c>
      <c r="V50" s="91">
        <v>0</v>
      </c>
      <c r="W50" s="91">
        <v>0</v>
      </c>
    </row>
    <row r="51" spans="1:23" s="67" customFormat="1" ht="12.75" customHeight="1" x14ac:dyDescent="0.25">
      <c r="A51" s="96"/>
      <c r="B51" s="97"/>
      <c r="C51" s="98"/>
      <c r="D51" s="95">
        <f>+D52+D61+D62+D70+D75+D81+D82+D89+D95</f>
        <v>3824994.71</v>
      </c>
      <c r="E51" s="95">
        <f t="shared" ref="E51:W51" si="21">+E52+E61+E62+E70+E75+E81+E82+E89+E95</f>
        <v>258325.89000000004</v>
      </c>
      <c r="F51" s="95">
        <f t="shared" si="21"/>
        <v>224617.38</v>
      </c>
      <c r="G51" s="95">
        <f t="shared" si="21"/>
        <v>467306.15</v>
      </c>
      <c r="H51" s="95">
        <f t="shared" si="21"/>
        <v>280860.59000000003</v>
      </c>
      <c r="I51" s="95">
        <f t="shared" si="21"/>
        <v>334860.59000000003</v>
      </c>
      <c r="J51" s="95">
        <f t="shared" si="21"/>
        <v>380860.59</v>
      </c>
      <c r="K51" s="95">
        <f t="shared" si="21"/>
        <v>305860.59000000003</v>
      </c>
      <c r="L51" s="95">
        <f t="shared" ref="L51:R51" si="22">+L52+L61+L62+L70+L75+L81+L82+L89+L95</f>
        <v>311460.59000000003</v>
      </c>
      <c r="M51" s="95">
        <f t="shared" si="22"/>
        <v>307860.59000000003</v>
      </c>
      <c r="N51" s="95">
        <f t="shared" si="22"/>
        <v>305860.59000000003</v>
      </c>
      <c r="O51" s="95">
        <f t="shared" si="22"/>
        <v>307860.59000000003</v>
      </c>
      <c r="P51" s="95">
        <f t="shared" si="22"/>
        <v>305860.59000000003</v>
      </c>
      <c r="Q51" s="95">
        <f t="shared" si="22"/>
        <v>307860.59000000003</v>
      </c>
      <c r="R51" s="95">
        <f t="shared" si="22"/>
        <v>342860.57</v>
      </c>
      <c r="S51" s="87">
        <f t="shared" si="2"/>
        <v>4442315.8899999997</v>
      </c>
      <c r="T51" s="95">
        <f t="shared" si="21"/>
        <v>307860.59000000003</v>
      </c>
      <c r="U51" s="95">
        <f t="shared" si="21"/>
        <v>305860.59000000003</v>
      </c>
      <c r="V51" s="95">
        <f t="shared" si="21"/>
        <v>307860.59000000003</v>
      </c>
      <c r="W51" s="95">
        <f t="shared" si="21"/>
        <v>342860.57</v>
      </c>
    </row>
    <row r="52" spans="1:23" s="67" customFormat="1" ht="12.75" customHeight="1" x14ac:dyDescent="0.25">
      <c r="A52" s="96"/>
      <c r="B52" s="97"/>
      <c r="C52" s="98"/>
      <c r="D52" s="95">
        <f>SUM(D53:D59)</f>
        <v>405273.83</v>
      </c>
      <c r="E52" s="95">
        <f t="shared" ref="E52:W52" si="23">SUM(E53:E59)</f>
        <v>55352.32</v>
      </c>
      <c r="F52" s="95">
        <f t="shared" si="23"/>
        <v>14921.51</v>
      </c>
      <c r="G52" s="95">
        <f t="shared" si="23"/>
        <v>44300</v>
      </c>
      <c r="H52" s="95">
        <f t="shared" si="23"/>
        <v>17300</v>
      </c>
      <c r="I52" s="95">
        <f t="shared" si="23"/>
        <v>44300</v>
      </c>
      <c r="J52" s="95">
        <f t="shared" si="23"/>
        <v>17300</v>
      </c>
      <c r="K52" s="95">
        <f t="shared" si="23"/>
        <v>44300</v>
      </c>
      <c r="L52" s="95">
        <f t="shared" ref="L52:R52" si="24">SUM(L53:L59)</f>
        <v>17300</v>
      </c>
      <c r="M52" s="95">
        <f t="shared" si="24"/>
        <v>44300</v>
      </c>
      <c r="N52" s="95">
        <f t="shared" si="24"/>
        <v>17300</v>
      </c>
      <c r="O52" s="95">
        <f t="shared" si="24"/>
        <v>44300</v>
      </c>
      <c r="P52" s="95">
        <f t="shared" si="24"/>
        <v>17300</v>
      </c>
      <c r="Q52" s="95">
        <f t="shared" si="24"/>
        <v>44300</v>
      </c>
      <c r="R52" s="95">
        <f t="shared" si="24"/>
        <v>17300</v>
      </c>
      <c r="S52" s="87">
        <f t="shared" si="2"/>
        <v>439873.83</v>
      </c>
      <c r="T52" s="95">
        <f t="shared" si="23"/>
        <v>44300</v>
      </c>
      <c r="U52" s="95">
        <f t="shared" si="23"/>
        <v>17300</v>
      </c>
      <c r="V52" s="95">
        <f t="shared" si="23"/>
        <v>44300</v>
      </c>
      <c r="W52" s="95">
        <f t="shared" si="23"/>
        <v>17300</v>
      </c>
    </row>
    <row r="53" spans="1:23" s="67" customFormat="1" ht="12.75" customHeight="1" x14ac:dyDescent="0.25">
      <c r="A53" s="96">
        <v>3111</v>
      </c>
      <c r="B53" s="432" t="s">
        <v>769</v>
      </c>
      <c r="C53" s="433"/>
      <c r="D53" s="90">
        <f t="shared" ref="D53:D59" si="25">+E53+F53+G53+H53+I53+J53+K53+M53+T53+U53+V53+W53</f>
        <v>188025</v>
      </c>
      <c r="E53" s="91">
        <v>26025</v>
      </c>
      <c r="F53" s="91">
        <v>0</v>
      </c>
      <c r="G53" s="91">
        <v>27000</v>
      </c>
      <c r="H53" s="91">
        <v>0</v>
      </c>
      <c r="I53" s="91">
        <v>27000</v>
      </c>
      <c r="J53" s="91">
        <v>0</v>
      </c>
      <c r="K53" s="91">
        <v>27000</v>
      </c>
      <c r="L53" s="91">
        <v>0</v>
      </c>
      <c r="M53" s="91">
        <v>27000</v>
      </c>
      <c r="N53" s="91">
        <v>0</v>
      </c>
      <c r="O53" s="91">
        <v>27000</v>
      </c>
      <c r="P53" s="91">
        <v>0</v>
      </c>
      <c r="Q53" s="91">
        <v>27000</v>
      </c>
      <c r="R53" s="91">
        <v>0</v>
      </c>
      <c r="S53" s="87">
        <f t="shared" si="2"/>
        <v>188025</v>
      </c>
      <c r="T53" s="91">
        <v>27000</v>
      </c>
      <c r="U53" s="91">
        <v>0</v>
      </c>
      <c r="V53" s="91">
        <v>27000</v>
      </c>
      <c r="W53" s="91">
        <v>0</v>
      </c>
    </row>
    <row r="54" spans="1:23" s="67" customFormat="1" ht="12.75" customHeight="1" x14ac:dyDescent="0.25">
      <c r="A54" s="96">
        <v>3131</v>
      </c>
      <c r="B54" s="432" t="s">
        <v>770</v>
      </c>
      <c r="C54" s="433"/>
      <c r="D54" s="90">
        <f t="shared" si="25"/>
        <v>10296</v>
      </c>
      <c r="E54" s="91">
        <v>10296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87">
        <f t="shared" si="2"/>
        <v>10296</v>
      </c>
      <c r="T54" s="91">
        <v>0</v>
      </c>
      <c r="U54" s="91">
        <v>0</v>
      </c>
      <c r="V54" s="91">
        <v>0</v>
      </c>
      <c r="W54" s="91">
        <v>0</v>
      </c>
    </row>
    <row r="55" spans="1:23" s="67" customFormat="1" ht="12.75" customHeight="1" x14ac:dyDescent="0.25">
      <c r="A55" s="96">
        <v>3141</v>
      </c>
      <c r="B55" s="432" t="s">
        <v>771</v>
      </c>
      <c r="C55" s="433"/>
      <c r="D55" s="90">
        <f t="shared" si="25"/>
        <v>145374</v>
      </c>
      <c r="E55" s="91">
        <v>12987</v>
      </c>
      <c r="F55" s="91">
        <v>12387</v>
      </c>
      <c r="G55" s="91">
        <v>12000</v>
      </c>
      <c r="H55" s="91">
        <v>12000</v>
      </c>
      <c r="I55" s="91">
        <v>12000</v>
      </c>
      <c r="J55" s="91">
        <v>12000</v>
      </c>
      <c r="K55" s="91">
        <v>12000</v>
      </c>
      <c r="L55" s="91">
        <v>12000</v>
      </c>
      <c r="M55" s="91">
        <v>12000</v>
      </c>
      <c r="N55" s="91">
        <v>12000</v>
      </c>
      <c r="O55" s="91">
        <v>12000</v>
      </c>
      <c r="P55" s="91">
        <v>12000</v>
      </c>
      <c r="Q55" s="91">
        <v>12000</v>
      </c>
      <c r="R55" s="91">
        <v>12000</v>
      </c>
      <c r="S55" s="87">
        <f t="shared" si="2"/>
        <v>169374</v>
      </c>
      <c r="T55" s="91">
        <v>12000</v>
      </c>
      <c r="U55" s="91">
        <v>12000</v>
      </c>
      <c r="V55" s="91">
        <v>12000</v>
      </c>
      <c r="W55" s="91">
        <v>12000</v>
      </c>
    </row>
    <row r="56" spans="1:23" s="67" customFormat="1" ht="12.75" customHeight="1" x14ac:dyDescent="0.25">
      <c r="A56" s="96">
        <v>3151</v>
      </c>
      <c r="B56" s="432" t="s">
        <v>772</v>
      </c>
      <c r="C56" s="433"/>
      <c r="D56" s="90">
        <f t="shared" si="25"/>
        <v>30606</v>
      </c>
      <c r="E56" s="91">
        <v>2342</v>
      </c>
      <c r="F56" s="91">
        <v>2264</v>
      </c>
      <c r="G56" s="91">
        <v>2600</v>
      </c>
      <c r="H56" s="91">
        <v>2600</v>
      </c>
      <c r="I56" s="91">
        <v>2600</v>
      </c>
      <c r="J56" s="91">
        <v>2600</v>
      </c>
      <c r="K56" s="91">
        <v>2600</v>
      </c>
      <c r="L56" s="91">
        <v>2600</v>
      </c>
      <c r="M56" s="91">
        <v>2600</v>
      </c>
      <c r="N56" s="91">
        <v>2600</v>
      </c>
      <c r="O56" s="91">
        <v>2600</v>
      </c>
      <c r="P56" s="91">
        <v>2600</v>
      </c>
      <c r="Q56" s="91">
        <v>2600</v>
      </c>
      <c r="R56" s="91">
        <v>2600</v>
      </c>
      <c r="S56" s="87">
        <f t="shared" si="2"/>
        <v>35806</v>
      </c>
      <c r="T56" s="91">
        <v>2600</v>
      </c>
      <c r="U56" s="91">
        <v>2600</v>
      </c>
      <c r="V56" s="91">
        <v>2600</v>
      </c>
      <c r="W56" s="91">
        <v>2600</v>
      </c>
    </row>
    <row r="57" spans="1:23" s="67" customFormat="1" ht="12.75" customHeight="1" x14ac:dyDescent="0.25">
      <c r="A57" s="96">
        <v>3171</v>
      </c>
      <c r="B57" s="434" t="s">
        <v>773</v>
      </c>
      <c r="C57" s="435"/>
      <c r="D57" s="90">
        <f t="shared" si="25"/>
        <v>20400</v>
      </c>
      <c r="E57" s="91">
        <v>3400</v>
      </c>
      <c r="F57" s="91">
        <v>0</v>
      </c>
      <c r="G57" s="91">
        <v>1700</v>
      </c>
      <c r="H57" s="91">
        <v>1700</v>
      </c>
      <c r="I57" s="91">
        <v>1700</v>
      </c>
      <c r="J57" s="91">
        <v>1700</v>
      </c>
      <c r="K57" s="91">
        <v>1700</v>
      </c>
      <c r="L57" s="91">
        <v>1700</v>
      </c>
      <c r="M57" s="91">
        <v>1700</v>
      </c>
      <c r="N57" s="91">
        <v>1700</v>
      </c>
      <c r="O57" s="91">
        <v>1700</v>
      </c>
      <c r="P57" s="91">
        <v>1700</v>
      </c>
      <c r="Q57" s="91">
        <v>1700</v>
      </c>
      <c r="R57" s="91">
        <v>1700</v>
      </c>
      <c r="S57" s="87">
        <f t="shared" si="2"/>
        <v>23800</v>
      </c>
      <c r="T57" s="91">
        <v>1700</v>
      </c>
      <c r="U57" s="91">
        <v>1700</v>
      </c>
      <c r="V57" s="91">
        <v>1700</v>
      </c>
      <c r="W57" s="91">
        <v>1700</v>
      </c>
    </row>
    <row r="58" spans="1:23" s="67" customFormat="1" ht="12.75" customHeight="1" x14ac:dyDescent="0.25">
      <c r="A58" s="96">
        <v>3181</v>
      </c>
      <c r="B58" s="432" t="s">
        <v>774</v>
      </c>
      <c r="C58" s="433"/>
      <c r="D58" s="90">
        <f t="shared" si="25"/>
        <v>10572.83</v>
      </c>
      <c r="E58" s="91">
        <v>302.32</v>
      </c>
      <c r="F58" s="91">
        <v>270.51</v>
      </c>
      <c r="G58" s="91">
        <v>1000</v>
      </c>
      <c r="H58" s="91">
        <v>1000</v>
      </c>
      <c r="I58" s="91">
        <v>1000</v>
      </c>
      <c r="J58" s="91">
        <v>1000</v>
      </c>
      <c r="K58" s="91">
        <v>1000</v>
      </c>
      <c r="L58" s="91">
        <v>1000</v>
      </c>
      <c r="M58" s="91">
        <v>1000</v>
      </c>
      <c r="N58" s="91">
        <v>1000</v>
      </c>
      <c r="O58" s="91">
        <v>1000</v>
      </c>
      <c r="P58" s="91">
        <v>1000</v>
      </c>
      <c r="Q58" s="91">
        <v>1000</v>
      </c>
      <c r="R58" s="91">
        <v>1000</v>
      </c>
      <c r="S58" s="87">
        <f t="shared" si="2"/>
        <v>12572.83</v>
      </c>
      <c r="T58" s="91">
        <v>1000</v>
      </c>
      <c r="U58" s="91">
        <v>1000</v>
      </c>
      <c r="V58" s="91">
        <v>1000</v>
      </c>
      <c r="W58" s="91">
        <v>1000</v>
      </c>
    </row>
    <row r="59" spans="1:23" s="67" customFormat="1" ht="12.75" customHeight="1" x14ac:dyDescent="0.25">
      <c r="A59" s="96">
        <v>3191</v>
      </c>
      <c r="B59" s="432" t="s">
        <v>775</v>
      </c>
      <c r="C59" s="433"/>
      <c r="D59" s="90">
        <f t="shared" si="25"/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87">
        <f t="shared" si="2"/>
        <v>0</v>
      </c>
      <c r="T59" s="91">
        <v>0</v>
      </c>
      <c r="U59" s="91">
        <v>0</v>
      </c>
      <c r="V59" s="91">
        <v>0</v>
      </c>
      <c r="W59" s="91">
        <v>0</v>
      </c>
    </row>
    <row r="60" spans="1:23" s="67" customFormat="1" ht="12.75" customHeight="1" x14ac:dyDescent="0.25">
      <c r="A60" s="96"/>
      <c r="B60" s="97"/>
      <c r="C60" s="98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87">
        <f t="shared" si="2"/>
        <v>0</v>
      </c>
      <c r="T60" s="91"/>
      <c r="U60" s="91"/>
      <c r="V60" s="91"/>
      <c r="W60" s="91"/>
    </row>
    <row r="61" spans="1:23" s="67" customFormat="1" ht="12.75" customHeight="1" x14ac:dyDescent="0.25">
      <c r="A61" s="96">
        <v>3221</v>
      </c>
      <c r="B61" s="432" t="s">
        <v>776</v>
      </c>
      <c r="C61" s="433"/>
      <c r="D61" s="90">
        <f>+E61+F61+G61+H61+I61+J61+K61+M61+T61+U61+V61+W61</f>
        <v>43200</v>
      </c>
      <c r="E61" s="91">
        <v>3600</v>
      </c>
      <c r="F61" s="91">
        <v>3600</v>
      </c>
      <c r="G61" s="91">
        <v>3600</v>
      </c>
      <c r="H61" s="91">
        <v>3600</v>
      </c>
      <c r="I61" s="91">
        <v>3600</v>
      </c>
      <c r="J61" s="91">
        <v>3600</v>
      </c>
      <c r="K61" s="91">
        <v>3600</v>
      </c>
      <c r="L61" s="91">
        <v>3600</v>
      </c>
      <c r="M61" s="91">
        <v>3600</v>
      </c>
      <c r="N61" s="91">
        <v>3600</v>
      </c>
      <c r="O61" s="91">
        <v>3600</v>
      </c>
      <c r="P61" s="91">
        <v>3600</v>
      </c>
      <c r="Q61" s="91">
        <v>3600</v>
      </c>
      <c r="R61" s="91">
        <v>3600</v>
      </c>
      <c r="S61" s="87">
        <f t="shared" si="2"/>
        <v>50400</v>
      </c>
      <c r="T61" s="91">
        <v>3600</v>
      </c>
      <c r="U61" s="91">
        <v>3600</v>
      </c>
      <c r="V61" s="91">
        <v>3600</v>
      </c>
      <c r="W61" s="91">
        <v>3600</v>
      </c>
    </row>
    <row r="62" spans="1:23" s="67" customFormat="1" ht="12.75" customHeight="1" x14ac:dyDescent="0.25">
      <c r="A62" s="96"/>
      <c r="B62" s="97"/>
      <c r="C62" s="98"/>
      <c r="D62" s="95">
        <f>SUM(D63:D69)</f>
        <v>2574169.06</v>
      </c>
      <c r="E62" s="95">
        <f t="shared" ref="E62:W62" si="26">SUM(E63:E69)</f>
        <v>190641.59000000003</v>
      </c>
      <c r="F62" s="95">
        <f t="shared" si="26"/>
        <v>181521.59</v>
      </c>
      <c r="G62" s="95">
        <f t="shared" si="26"/>
        <v>345660.59</v>
      </c>
      <c r="H62" s="95">
        <f t="shared" si="26"/>
        <v>203260.59000000003</v>
      </c>
      <c r="I62" s="95">
        <f t="shared" si="26"/>
        <v>203260.59000000003</v>
      </c>
      <c r="J62" s="95">
        <f t="shared" si="26"/>
        <v>209260.59000000003</v>
      </c>
      <c r="K62" s="95">
        <f t="shared" si="26"/>
        <v>203260.59000000003</v>
      </c>
      <c r="L62" s="95">
        <f t="shared" ref="L62:R62" si="27">SUM(L63:L69)</f>
        <v>203260.59000000003</v>
      </c>
      <c r="M62" s="95">
        <f t="shared" si="27"/>
        <v>203260.59000000003</v>
      </c>
      <c r="N62" s="95">
        <f t="shared" si="27"/>
        <v>209260.59000000003</v>
      </c>
      <c r="O62" s="95">
        <f t="shared" si="27"/>
        <v>203260.59000000003</v>
      </c>
      <c r="P62" s="95">
        <f t="shared" si="27"/>
        <v>209260.59000000003</v>
      </c>
      <c r="Q62" s="95">
        <f t="shared" si="27"/>
        <v>203260.59000000003</v>
      </c>
      <c r="R62" s="95">
        <f t="shared" si="27"/>
        <v>218260.57</v>
      </c>
      <c r="S62" s="87">
        <f t="shared" si="2"/>
        <v>2986690.2399999998</v>
      </c>
      <c r="T62" s="95">
        <f t="shared" si="26"/>
        <v>203260.59000000003</v>
      </c>
      <c r="U62" s="95">
        <f t="shared" si="26"/>
        <v>209260.59000000003</v>
      </c>
      <c r="V62" s="95">
        <f t="shared" si="26"/>
        <v>203260.59000000003</v>
      </c>
      <c r="W62" s="95">
        <f t="shared" si="26"/>
        <v>218260.57</v>
      </c>
    </row>
    <row r="63" spans="1:23" s="67" customFormat="1" ht="12.75" customHeight="1" x14ac:dyDescent="0.25">
      <c r="A63" s="96">
        <v>3311</v>
      </c>
      <c r="B63" s="432" t="s">
        <v>777</v>
      </c>
      <c r="C63" s="433"/>
      <c r="D63" s="90">
        <f t="shared" ref="D63:D69" si="28">+E63+F63+G63+H63+I63+J63+K63+M63+T63+U63+V63+W63</f>
        <v>142400</v>
      </c>
      <c r="E63" s="91">
        <v>0</v>
      </c>
      <c r="F63" s="91">
        <v>0</v>
      </c>
      <c r="G63" s="91">
        <v>142400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  <c r="M63" s="91">
        <v>0</v>
      </c>
      <c r="N63" s="91">
        <v>0</v>
      </c>
      <c r="O63" s="91">
        <v>0</v>
      </c>
      <c r="P63" s="91">
        <v>0</v>
      </c>
      <c r="Q63" s="91">
        <v>0</v>
      </c>
      <c r="R63" s="91">
        <v>0</v>
      </c>
      <c r="S63" s="87">
        <f t="shared" si="2"/>
        <v>142400</v>
      </c>
      <c r="T63" s="91">
        <v>0</v>
      </c>
      <c r="U63" s="91">
        <v>0</v>
      </c>
      <c r="V63" s="91">
        <v>0</v>
      </c>
      <c r="W63" s="91">
        <v>0</v>
      </c>
    </row>
    <row r="64" spans="1:23" s="67" customFormat="1" ht="18.75" customHeight="1" x14ac:dyDescent="0.25">
      <c r="A64" s="96">
        <v>3331</v>
      </c>
      <c r="B64" s="432" t="s">
        <v>778</v>
      </c>
      <c r="C64" s="433"/>
      <c r="D64" s="90">
        <f t="shared" si="28"/>
        <v>195000.13</v>
      </c>
      <c r="E64" s="91">
        <v>15000.01</v>
      </c>
      <c r="F64" s="91">
        <v>15000.01</v>
      </c>
      <c r="G64" s="91">
        <v>15000.01</v>
      </c>
      <c r="H64" s="91">
        <v>15000.01</v>
      </c>
      <c r="I64" s="91">
        <v>15000.01</v>
      </c>
      <c r="J64" s="91">
        <v>15000.01</v>
      </c>
      <c r="K64" s="91">
        <v>15000.01</v>
      </c>
      <c r="L64" s="91">
        <v>15000.01</v>
      </c>
      <c r="M64" s="91">
        <v>15000.01</v>
      </c>
      <c r="N64" s="91">
        <v>15000.01</v>
      </c>
      <c r="O64" s="91">
        <v>15000.01</v>
      </c>
      <c r="P64" s="91">
        <v>15000.01</v>
      </c>
      <c r="Q64" s="91">
        <v>15000.01</v>
      </c>
      <c r="R64" s="91">
        <v>30000.02</v>
      </c>
      <c r="S64" s="87">
        <f t="shared" si="2"/>
        <v>225000.15000000002</v>
      </c>
      <c r="T64" s="91">
        <v>15000.01</v>
      </c>
      <c r="U64" s="91">
        <v>15000.01</v>
      </c>
      <c r="V64" s="91">
        <v>15000.01</v>
      </c>
      <c r="W64" s="91">
        <v>30000.02</v>
      </c>
    </row>
    <row r="65" spans="1:23" s="67" customFormat="1" ht="12.75" customHeight="1" x14ac:dyDescent="0.25">
      <c r="A65" s="96">
        <v>3341</v>
      </c>
      <c r="B65" s="432" t="s">
        <v>779</v>
      </c>
      <c r="C65" s="433"/>
      <c r="D65" s="90">
        <f t="shared" si="28"/>
        <v>22500</v>
      </c>
      <c r="E65" s="91">
        <v>10500</v>
      </c>
      <c r="F65" s="91">
        <v>0</v>
      </c>
      <c r="G65" s="91">
        <v>0</v>
      </c>
      <c r="H65" s="91">
        <v>0</v>
      </c>
      <c r="I65" s="91">
        <v>0</v>
      </c>
      <c r="J65" s="91">
        <v>6000</v>
      </c>
      <c r="K65" s="91">
        <v>0</v>
      </c>
      <c r="L65" s="91">
        <v>0</v>
      </c>
      <c r="M65" s="91">
        <v>0</v>
      </c>
      <c r="N65" s="91">
        <v>6000</v>
      </c>
      <c r="O65" s="91">
        <v>0</v>
      </c>
      <c r="P65" s="91">
        <v>6000</v>
      </c>
      <c r="Q65" s="91">
        <v>0</v>
      </c>
      <c r="R65" s="91">
        <v>0</v>
      </c>
      <c r="S65" s="87">
        <f t="shared" si="2"/>
        <v>28500</v>
      </c>
      <c r="T65" s="91">
        <v>0</v>
      </c>
      <c r="U65" s="91">
        <v>6000</v>
      </c>
      <c r="V65" s="91">
        <v>0</v>
      </c>
      <c r="W65" s="91">
        <v>0</v>
      </c>
    </row>
    <row r="66" spans="1:23" s="67" customFormat="1" ht="12.75" customHeight="1" x14ac:dyDescent="0.25">
      <c r="A66" s="96">
        <v>3350</v>
      </c>
      <c r="B66" s="97" t="s">
        <v>780</v>
      </c>
      <c r="C66" s="98"/>
      <c r="D66" s="90">
        <f t="shared" si="28"/>
        <v>360000</v>
      </c>
      <c r="E66" s="91">
        <v>30000</v>
      </c>
      <c r="F66" s="91">
        <v>30000</v>
      </c>
      <c r="G66" s="91">
        <v>30000</v>
      </c>
      <c r="H66" s="91">
        <v>30000</v>
      </c>
      <c r="I66" s="91">
        <v>30000</v>
      </c>
      <c r="J66" s="91">
        <v>30000</v>
      </c>
      <c r="K66" s="91">
        <v>30000</v>
      </c>
      <c r="L66" s="91">
        <v>30000</v>
      </c>
      <c r="M66" s="91">
        <v>30000</v>
      </c>
      <c r="N66" s="91">
        <v>30000</v>
      </c>
      <c r="O66" s="91">
        <v>30000</v>
      </c>
      <c r="P66" s="91">
        <v>30000</v>
      </c>
      <c r="Q66" s="91">
        <v>30000</v>
      </c>
      <c r="R66" s="91">
        <v>30000</v>
      </c>
      <c r="S66" s="87">
        <f t="shared" si="2"/>
        <v>420000</v>
      </c>
      <c r="T66" s="91">
        <v>30000</v>
      </c>
      <c r="U66" s="91">
        <v>30000</v>
      </c>
      <c r="V66" s="91">
        <v>30000</v>
      </c>
      <c r="W66" s="91">
        <v>30000</v>
      </c>
    </row>
    <row r="67" spans="1:23" s="67" customFormat="1" ht="16.5" customHeight="1" x14ac:dyDescent="0.25">
      <c r="A67" s="96">
        <v>3361</v>
      </c>
      <c r="B67" s="432" t="s">
        <v>781</v>
      </c>
      <c r="C67" s="433"/>
      <c r="D67" s="90">
        <f t="shared" si="28"/>
        <v>40000</v>
      </c>
      <c r="E67" s="91">
        <v>0</v>
      </c>
      <c r="F67" s="91">
        <v>0</v>
      </c>
      <c r="G67" s="91">
        <v>4000</v>
      </c>
      <c r="H67" s="91">
        <v>4000</v>
      </c>
      <c r="I67" s="91">
        <v>4000</v>
      </c>
      <c r="J67" s="91">
        <v>4000</v>
      </c>
      <c r="K67" s="91">
        <v>4000</v>
      </c>
      <c r="L67" s="91">
        <v>4000</v>
      </c>
      <c r="M67" s="91">
        <v>4000</v>
      </c>
      <c r="N67" s="91">
        <v>4000</v>
      </c>
      <c r="O67" s="91">
        <v>4000</v>
      </c>
      <c r="P67" s="91">
        <v>4000</v>
      </c>
      <c r="Q67" s="91">
        <v>4000</v>
      </c>
      <c r="R67" s="91">
        <v>4000</v>
      </c>
      <c r="S67" s="87">
        <f t="shared" si="2"/>
        <v>48000</v>
      </c>
      <c r="T67" s="91">
        <v>4000</v>
      </c>
      <c r="U67" s="91">
        <v>4000</v>
      </c>
      <c r="V67" s="91">
        <v>4000</v>
      </c>
      <c r="W67" s="91">
        <v>4000</v>
      </c>
    </row>
    <row r="68" spans="1:23" s="67" customFormat="1" ht="12.75" customHeight="1" x14ac:dyDescent="0.25">
      <c r="A68" s="96">
        <v>3381</v>
      </c>
      <c r="B68" s="432" t="s">
        <v>782</v>
      </c>
      <c r="C68" s="433"/>
      <c r="D68" s="90">
        <f t="shared" si="28"/>
        <v>405438</v>
      </c>
      <c r="E68" s="91">
        <v>17739</v>
      </c>
      <c r="F68" s="91">
        <v>19119</v>
      </c>
      <c r="G68" s="91">
        <v>36858</v>
      </c>
      <c r="H68" s="91">
        <v>36858</v>
      </c>
      <c r="I68" s="91">
        <v>36858</v>
      </c>
      <c r="J68" s="91">
        <v>36858</v>
      </c>
      <c r="K68" s="91">
        <v>36858</v>
      </c>
      <c r="L68" s="91">
        <v>36858</v>
      </c>
      <c r="M68" s="91">
        <v>36858</v>
      </c>
      <c r="N68" s="91">
        <v>36858</v>
      </c>
      <c r="O68" s="91">
        <v>36858</v>
      </c>
      <c r="P68" s="91">
        <v>36858</v>
      </c>
      <c r="Q68" s="91">
        <v>36858</v>
      </c>
      <c r="R68" s="91">
        <v>36858</v>
      </c>
      <c r="S68" s="87">
        <f t="shared" si="2"/>
        <v>479154</v>
      </c>
      <c r="T68" s="91">
        <v>36858</v>
      </c>
      <c r="U68" s="91">
        <v>36858</v>
      </c>
      <c r="V68" s="91">
        <v>36858</v>
      </c>
      <c r="W68" s="91">
        <v>36858</v>
      </c>
    </row>
    <row r="69" spans="1:23" s="67" customFormat="1" ht="12.75" customHeight="1" x14ac:dyDescent="0.25">
      <c r="A69" s="96">
        <v>3391</v>
      </c>
      <c r="B69" s="432" t="s">
        <v>783</v>
      </c>
      <c r="C69" s="433"/>
      <c r="D69" s="90">
        <f t="shared" si="28"/>
        <v>1408830.9300000002</v>
      </c>
      <c r="E69" s="91">
        <v>117402.58</v>
      </c>
      <c r="F69" s="91">
        <v>117402.58</v>
      </c>
      <c r="G69" s="91">
        <v>117402.58</v>
      </c>
      <c r="H69" s="91">
        <v>117402.58</v>
      </c>
      <c r="I69" s="91">
        <v>117402.58</v>
      </c>
      <c r="J69" s="91">
        <v>117402.58</v>
      </c>
      <c r="K69" s="91">
        <v>117402.58</v>
      </c>
      <c r="L69" s="91">
        <v>117402.58</v>
      </c>
      <c r="M69" s="91">
        <v>117402.58</v>
      </c>
      <c r="N69" s="91">
        <v>117402.58</v>
      </c>
      <c r="O69" s="91">
        <v>117402.58</v>
      </c>
      <c r="P69" s="91">
        <v>117402.58</v>
      </c>
      <c r="Q69" s="91">
        <v>117402.58</v>
      </c>
      <c r="R69" s="91">
        <v>117402.55</v>
      </c>
      <c r="S69" s="87">
        <f t="shared" si="2"/>
        <v>1643636.0900000003</v>
      </c>
      <c r="T69" s="91">
        <v>117402.58</v>
      </c>
      <c r="U69" s="91">
        <v>117402.58</v>
      </c>
      <c r="V69" s="91">
        <v>117402.58</v>
      </c>
      <c r="W69" s="91">
        <v>117402.55</v>
      </c>
    </row>
    <row r="70" spans="1:23" s="67" customFormat="1" ht="12.75" customHeight="1" x14ac:dyDescent="0.25">
      <c r="A70" s="96"/>
      <c r="B70" s="97"/>
      <c r="C70" s="98"/>
      <c r="D70" s="95">
        <f>SUM(D71:D74)</f>
        <v>66348</v>
      </c>
      <c r="E70" s="95">
        <f t="shared" ref="E70:W70" si="29">SUM(E71:E74)</f>
        <v>348</v>
      </c>
      <c r="F70" s="95">
        <f t="shared" si="29"/>
        <v>0</v>
      </c>
      <c r="G70" s="95">
        <f t="shared" si="29"/>
        <v>5500</v>
      </c>
      <c r="H70" s="95">
        <f t="shared" si="29"/>
        <v>2500</v>
      </c>
      <c r="I70" s="95">
        <f t="shared" si="29"/>
        <v>500</v>
      </c>
      <c r="J70" s="95">
        <f t="shared" si="29"/>
        <v>52500</v>
      </c>
      <c r="K70" s="95">
        <f t="shared" si="29"/>
        <v>500</v>
      </c>
      <c r="L70" s="95">
        <f t="shared" ref="L70:R70" si="30">SUM(L71:L74)</f>
        <v>2500</v>
      </c>
      <c r="M70" s="95">
        <f t="shared" si="30"/>
        <v>500</v>
      </c>
      <c r="N70" s="95">
        <f t="shared" si="30"/>
        <v>2500</v>
      </c>
      <c r="O70" s="95">
        <f t="shared" si="30"/>
        <v>500</v>
      </c>
      <c r="P70" s="95">
        <f t="shared" si="30"/>
        <v>2500</v>
      </c>
      <c r="Q70" s="95">
        <f t="shared" si="30"/>
        <v>500</v>
      </c>
      <c r="R70" s="95">
        <f t="shared" si="30"/>
        <v>500</v>
      </c>
      <c r="S70" s="87">
        <f t="shared" si="2"/>
        <v>71348</v>
      </c>
      <c r="T70" s="95">
        <f t="shared" si="29"/>
        <v>500</v>
      </c>
      <c r="U70" s="95">
        <f t="shared" si="29"/>
        <v>2500</v>
      </c>
      <c r="V70" s="95">
        <f t="shared" si="29"/>
        <v>500</v>
      </c>
      <c r="W70" s="95">
        <f t="shared" si="29"/>
        <v>500</v>
      </c>
    </row>
    <row r="71" spans="1:23" s="67" customFormat="1" ht="12.75" customHeight="1" x14ac:dyDescent="0.25">
      <c r="A71" s="96">
        <v>3411</v>
      </c>
      <c r="B71" s="432" t="s">
        <v>784</v>
      </c>
      <c r="C71" s="433"/>
      <c r="D71" s="90">
        <f>+E71+F71+G71+H71+I71+J71+K71+M71+T71+U71+V71+W71</f>
        <v>5348</v>
      </c>
      <c r="E71" s="91">
        <v>348</v>
      </c>
      <c r="F71" s="91">
        <v>0</v>
      </c>
      <c r="G71" s="91">
        <v>500</v>
      </c>
      <c r="H71" s="91">
        <v>500</v>
      </c>
      <c r="I71" s="91">
        <v>500</v>
      </c>
      <c r="J71" s="91">
        <v>500</v>
      </c>
      <c r="K71" s="91">
        <v>500</v>
      </c>
      <c r="L71" s="91">
        <v>500</v>
      </c>
      <c r="M71" s="91">
        <v>500</v>
      </c>
      <c r="N71" s="91">
        <v>500</v>
      </c>
      <c r="O71" s="91">
        <v>500</v>
      </c>
      <c r="P71" s="91">
        <v>500</v>
      </c>
      <c r="Q71" s="91">
        <v>500</v>
      </c>
      <c r="R71" s="91">
        <v>500</v>
      </c>
      <c r="S71" s="87">
        <f t="shared" si="2"/>
        <v>6348</v>
      </c>
      <c r="T71" s="91">
        <v>500</v>
      </c>
      <c r="U71" s="91">
        <v>500</v>
      </c>
      <c r="V71" s="91">
        <v>500</v>
      </c>
      <c r="W71" s="91">
        <v>500</v>
      </c>
    </row>
    <row r="72" spans="1:23" s="67" customFormat="1" ht="12.75" customHeight="1" x14ac:dyDescent="0.25">
      <c r="A72" s="96">
        <v>3441</v>
      </c>
      <c r="B72" s="432" t="s">
        <v>785</v>
      </c>
      <c r="C72" s="433"/>
      <c r="D72" s="90">
        <f>+E72+F72+G72+H72+I72+J72+K72+M72+T72+U72+V72+W72</f>
        <v>6000</v>
      </c>
      <c r="E72" s="91">
        <v>0</v>
      </c>
      <c r="F72" s="91">
        <v>0</v>
      </c>
      <c r="G72" s="91">
        <v>0</v>
      </c>
      <c r="H72" s="91">
        <v>2000</v>
      </c>
      <c r="I72" s="91">
        <v>0</v>
      </c>
      <c r="J72" s="91">
        <v>2000</v>
      </c>
      <c r="K72" s="91">
        <v>0</v>
      </c>
      <c r="L72" s="91">
        <v>2000</v>
      </c>
      <c r="M72" s="91">
        <v>0</v>
      </c>
      <c r="N72" s="91">
        <v>2000</v>
      </c>
      <c r="O72" s="91">
        <v>0</v>
      </c>
      <c r="P72" s="91">
        <v>2000</v>
      </c>
      <c r="Q72" s="91">
        <v>0</v>
      </c>
      <c r="R72" s="91">
        <v>0</v>
      </c>
      <c r="S72" s="87">
        <f t="shared" si="2"/>
        <v>10000</v>
      </c>
      <c r="T72" s="91">
        <v>0</v>
      </c>
      <c r="U72" s="91">
        <v>2000</v>
      </c>
      <c r="V72" s="91">
        <v>0</v>
      </c>
      <c r="W72" s="91">
        <v>0</v>
      </c>
    </row>
    <row r="73" spans="1:23" s="67" customFormat="1" ht="12.75" customHeight="1" x14ac:dyDescent="0.25">
      <c r="A73" s="96">
        <v>3451</v>
      </c>
      <c r="B73" s="432" t="s">
        <v>786</v>
      </c>
      <c r="C73" s="433"/>
      <c r="D73" s="90">
        <f>+E73+F73+G73+H73+I73+J73+K73+M73+T73+U73+V73+W73</f>
        <v>50000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91">
        <v>50000</v>
      </c>
      <c r="K73" s="91">
        <v>0</v>
      </c>
      <c r="L73" s="91">
        <v>0</v>
      </c>
      <c r="M73" s="91">
        <v>0</v>
      </c>
      <c r="N73" s="91">
        <v>0</v>
      </c>
      <c r="O73" s="91">
        <v>0</v>
      </c>
      <c r="P73" s="91">
        <v>0</v>
      </c>
      <c r="Q73" s="91">
        <v>0</v>
      </c>
      <c r="R73" s="91">
        <v>0</v>
      </c>
      <c r="S73" s="87">
        <f t="shared" si="2"/>
        <v>50000</v>
      </c>
      <c r="T73" s="91">
        <v>0</v>
      </c>
      <c r="U73" s="91">
        <v>0</v>
      </c>
      <c r="V73" s="91">
        <v>0</v>
      </c>
      <c r="W73" s="91">
        <v>0</v>
      </c>
    </row>
    <row r="74" spans="1:23" s="67" customFormat="1" ht="12.75" customHeight="1" x14ac:dyDescent="0.25">
      <c r="A74" s="96">
        <v>3491</v>
      </c>
      <c r="B74" s="432" t="s">
        <v>787</v>
      </c>
      <c r="C74" s="433"/>
      <c r="D74" s="90">
        <f>+E74+F74+G74+H74+I74+J74+K74+M74+T74+U74+V74+W74</f>
        <v>5000</v>
      </c>
      <c r="E74" s="91">
        <v>0</v>
      </c>
      <c r="F74" s="91">
        <v>0</v>
      </c>
      <c r="G74" s="91">
        <v>5000</v>
      </c>
      <c r="H74" s="91">
        <v>0</v>
      </c>
      <c r="I74" s="91">
        <v>0</v>
      </c>
      <c r="J74" s="91">
        <v>0</v>
      </c>
      <c r="K74" s="91">
        <v>0</v>
      </c>
      <c r="L74" s="91">
        <v>0</v>
      </c>
      <c r="M74" s="91">
        <v>0</v>
      </c>
      <c r="N74" s="91">
        <v>0</v>
      </c>
      <c r="O74" s="91">
        <v>0</v>
      </c>
      <c r="P74" s="91">
        <v>0</v>
      </c>
      <c r="Q74" s="91">
        <v>0</v>
      </c>
      <c r="R74" s="91">
        <v>0</v>
      </c>
      <c r="S74" s="87">
        <f t="shared" si="2"/>
        <v>5000</v>
      </c>
      <c r="T74" s="91">
        <v>0</v>
      </c>
      <c r="U74" s="91">
        <v>0</v>
      </c>
      <c r="V74" s="91">
        <v>0</v>
      </c>
      <c r="W74" s="91">
        <v>0</v>
      </c>
    </row>
    <row r="75" spans="1:23" s="67" customFormat="1" ht="12.75" customHeight="1" x14ac:dyDescent="0.25">
      <c r="A75" s="96"/>
      <c r="B75" s="97"/>
      <c r="C75" s="98"/>
      <c r="D75" s="95">
        <f>SUM(D76:D79)</f>
        <v>119899.44</v>
      </c>
      <c r="E75" s="95">
        <f t="shared" ref="E75:W75" si="31">SUM(E76:E79)</f>
        <v>0</v>
      </c>
      <c r="F75" s="95">
        <f t="shared" si="31"/>
        <v>4899.4399999999996</v>
      </c>
      <c r="G75" s="95">
        <f t="shared" si="31"/>
        <v>11500</v>
      </c>
      <c r="H75" s="95">
        <f t="shared" si="31"/>
        <v>11500</v>
      </c>
      <c r="I75" s="95">
        <f t="shared" si="31"/>
        <v>11500</v>
      </c>
      <c r="J75" s="95">
        <f t="shared" si="31"/>
        <v>11500</v>
      </c>
      <c r="K75" s="95">
        <f t="shared" si="31"/>
        <v>11500</v>
      </c>
      <c r="L75" s="95">
        <f t="shared" ref="L75:R75" si="32">SUM(L76:L79)</f>
        <v>11500</v>
      </c>
      <c r="M75" s="95">
        <f t="shared" si="32"/>
        <v>11500</v>
      </c>
      <c r="N75" s="95">
        <f t="shared" si="32"/>
        <v>11500</v>
      </c>
      <c r="O75" s="95">
        <f t="shared" si="32"/>
        <v>11500</v>
      </c>
      <c r="P75" s="95">
        <f t="shared" si="32"/>
        <v>11500</v>
      </c>
      <c r="Q75" s="95">
        <f t="shared" si="32"/>
        <v>11500</v>
      </c>
      <c r="R75" s="95">
        <f t="shared" si="32"/>
        <v>11500</v>
      </c>
      <c r="S75" s="87">
        <f t="shared" si="2"/>
        <v>142899.44</v>
      </c>
      <c r="T75" s="95">
        <f t="shared" si="31"/>
        <v>11500</v>
      </c>
      <c r="U75" s="95">
        <f t="shared" si="31"/>
        <v>11500</v>
      </c>
      <c r="V75" s="95">
        <f t="shared" si="31"/>
        <v>11500</v>
      </c>
      <c r="W75" s="95">
        <f t="shared" si="31"/>
        <v>11500</v>
      </c>
    </row>
    <row r="76" spans="1:23" s="67" customFormat="1" ht="12.75" customHeight="1" x14ac:dyDescent="0.25">
      <c r="A76" s="96">
        <v>3511</v>
      </c>
      <c r="B76" s="432" t="s">
        <v>788</v>
      </c>
      <c r="C76" s="433"/>
      <c r="D76" s="90">
        <f>+E76+F76+G76+H76+I76+J76+K76+M76+T76+U76+V76+W76</f>
        <v>10000</v>
      </c>
      <c r="E76" s="91">
        <v>0</v>
      </c>
      <c r="F76" s="91">
        <v>0</v>
      </c>
      <c r="G76" s="91">
        <v>1000</v>
      </c>
      <c r="H76" s="91">
        <v>1000</v>
      </c>
      <c r="I76" s="91">
        <v>1000</v>
      </c>
      <c r="J76" s="91">
        <v>1000</v>
      </c>
      <c r="K76" s="91">
        <v>1000</v>
      </c>
      <c r="L76" s="91">
        <v>1000</v>
      </c>
      <c r="M76" s="91">
        <v>1000</v>
      </c>
      <c r="N76" s="91">
        <v>1000</v>
      </c>
      <c r="O76" s="91">
        <v>1000</v>
      </c>
      <c r="P76" s="91">
        <v>1000</v>
      </c>
      <c r="Q76" s="91">
        <v>1000</v>
      </c>
      <c r="R76" s="91">
        <v>1000</v>
      </c>
      <c r="S76" s="87">
        <f t="shared" si="2"/>
        <v>12000</v>
      </c>
      <c r="T76" s="91">
        <v>1000</v>
      </c>
      <c r="U76" s="91">
        <v>1000</v>
      </c>
      <c r="V76" s="91">
        <v>1000</v>
      </c>
      <c r="W76" s="91">
        <v>1000</v>
      </c>
    </row>
    <row r="77" spans="1:23" s="67" customFormat="1" ht="17.25" customHeight="1" x14ac:dyDescent="0.25">
      <c r="A77" s="96">
        <v>3521</v>
      </c>
      <c r="B77" s="432" t="s">
        <v>789</v>
      </c>
      <c r="C77" s="433"/>
      <c r="D77" s="90">
        <f>+E77+F77+G77+H77+I77+J77+K77+M77+T77+U77+V77+W77</f>
        <v>5000</v>
      </c>
      <c r="E77" s="91">
        <v>0</v>
      </c>
      <c r="F77" s="91">
        <v>0</v>
      </c>
      <c r="G77" s="91">
        <v>500</v>
      </c>
      <c r="H77" s="91">
        <v>500</v>
      </c>
      <c r="I77" s="91">
        <v>500</v>
      </c>
      <c r="J77" s="91">
        <v>500</v>
      </c>
      <c r="K77" s="91">
        <v>500</v>
      </c>
      <c r="L77" s="91">
        <v>500</v>
      </c>
      <c r="M77" s="91">
        <v>500</v>
      </c>
      <c r="N77" s="91">
        <v>500</v>
      </c>
      <c r="O77" s="91">
        <v>500</v>
      </c>
      <c r="P77" s="91">
        <v>500</v>
      </c>
      <c r="Q77" s="91">
        <v>500</v>
      </c>
      <c r="R77" s="91">
        <v>500</v>
      </c>
      <c r="S77" s="87">
        <f t="shared" si="2"/>
        <v>6000</v>
      </c>
      <c r="T77" s="91">
        <v>500</v>
      </c>
      <c r="U77" s="91">
        <v>500</v>
      </c>
      <c r="V77" s="91">
        <v>500</v>
      </c>
      <c r="W77" s="91">
        <v>500</v>
      </c>
    </row>
    <row r="78" spans="1:23" s="67" customFormat="1" ht="16.5" customHeight="1" x14ac:dyDescent="0.25">
      <c r="A78" s="96">
        <v>3531</v>
      </c>
      <c r="B78" s="432" t="s">
        <v>790</v>
      </c>
      <c r="C78" s="433"/>
      <c r="D78" s="90">
        <f>+E78+F78+G78+H78+I78+J78+K78+M78+T78+U78+V78+W78</f>
        <v>20000</v>
      </c>
      <c r="E78" s="91">
        <v>0</v>
      </c>
      <c r="F78" s="91">
        <v>0</v>
      </c>
      <c r="G78" s="91">
        <v>2000</v>
      </c>
      <c r="H78" s="91">
        <v>2000</v>
      </c>
      <c r="I78" s="91">
        <v>2000</v>
      </c>
      <c r="J78" s="91">
        <v>2000</v>
      </c>
      <c r="K78" s="91">
        <v>2000</v>
      </c>
      <c r="L78" s="91">
        <v>2000</v>
      </c>
      <c r="M78" s="91">
        <v>2000</v>
      </c>
      <c r="N78" s="91">
        <v>2000</v>
      </c>
      <c r="O78" s="91">
        <v>2000</v>
      </c>
      <c r="P78" s="91">
        <v>2000</v>
      </c>
      <c r="Q78" s="91">
        <v>2000</v>
      </c>
      <c r="R78" s="91">
        <v>2000</v>
      </c>
      <c r="S78" s="87">
        <f t="shared" si="2"/>
        <v>24000</v>
      </c>
      <c r="T78" s="91">
        <v>2000</v>
      </c>
      <c r="U78" s="91">
        <v>2000</v>
      </c>
      <c r="V78" s="91">
        <v>2000</v>
      </c>
      <c r="W78" s="91">
        <v>2000</v>
      </c>
    </row>
    <row r="79" spans="1:23" s="67" customFormat="1" ht="12.75" customHeight="1" x14ac:dyDescent="0.25">
      <c r="A79" s="96">
        <v>3551</v>
      </c>
      <c r="B79" s="432" t="s">
        <v>791</v>
      </c>
      <c r="C79" s="433"/>
      <c r="D79" s="90">
        <f>+E79+F79+G79+H79+I79+J79+K79+M79+T79+U79+V79+W79</f>
        <v>84899.44</v>
      </c>
      <c r="E79" s="91">
        <v>0</v>
      </c>
      <c r="F79" s="91">
        <v>4899.4399999999996</v>
      </c>
      <c r="G79" s="91">
        <v>8000</v>
      </c>
      <c r="H79" s="91">
        <v>8000</v>
      </c>
      <c r="I79" s="91">
        <v>8000</v>
      </c>
      <c r="J79" s="91">
        <v>8000</v>
      </c>
      <c r="K79" s="91">
        <v>8000</v>
      </c>
      <c r="L79" s="91">
        <v>8000</v>
      </c>
      <c r="M79" s="91">
        <v>8000</v>
      </c>
      <c r="N79" s="91">
        <v>8000</v>
      </c>
      <c r="O79" s="91">
        <v>8000</v>
      </c>
      <c r="P79" s="91">
        <v>8000</v>
      </c>
      <c r="Q79" s="91">
        <v>8000</v>
      </c>
      <c r="R79" s="91">
        <v>8000</v>
      </c>
      <c r="S79" s="87">
        <f t="shared" ref="S79:S104" si="33">SUM(E79:R79)</f>
        <v>100899.44</v>
      </c>
      <c r="T79" s="91">
        <v>8000</v>
      </c>
      <c r="U79" s="91">
        <v>8000</v>
      </c>
      <c r="V79" s="91">
        <v>8000</v>
      </c>
      <c r="W79" s="91">
        <v>8000</v>
      </c>
    </row>
    <row r="80" spans="1:23" s="67" customFormat="1" ht="12.75" customHeight="1" x14ac:dyDescent="0.25">
      <c r="A80" s="96"/>
      <c r="B80" s="97"/>
      <c r="C80" s="98"/>
      <c r="D80" s="90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87">
        <f t="shared" si="33"/>
        <v>0</v>
      </c>
      <c r="T80" s="91"/>
      <c r="U80" s="91"/>
      <c r="V80" s="91"/>
      <c r="W80" s="91"/>
    </row>
    <row r="81" spans="1:23" s="67" customFormat="1" ht="18" customHeight="1" x14ac:dyDescent="0.25">
      <c r="A81" s="96">
        <v>3611</v>
      </c>
      <c r="B81" s="432" t="s">
        <v>792</v>
      </c>
      <c r="C81" s="433"/>
      <c r="D81" s="90">
        <f>+E81+F81+G81+H81+I81+J81+K81+M81+T81+U81+V81+W81</f>
        <v>20000</v>
      </c>
      <c r="E81" s="91">
        <v>0</v>
      </c>
      <c r="F81" s="91">
        <v>0</v>
      </c>
      <c r="G81" s="91">
        <v>2000</v>
      </c>
      <c r="H81" s="91">
        <v>2000</v>
      </c>
      <c r="I81" s="91">
        <v>2000</v>
      </c>
      <c r="J81" s="91">
        <v>2000</v>
      </c>
      <c r="K81" s="91">
        <v>2000</v>
      </c>
      <c r="L81" s="91">
        <v>2000</v>
      </c>
      <c r="M81" s="91">
        <v>2000</v>
      </c>
      <c r="N81" s="91">
        <v>2000</v>
      </c>
      <c r="O81" s="91">
        <v>2000</v>
      </c>
      <c r="P81" s="91">
        <v>2000</v>
      </c>
      <c r="Q81" s="91">
        <v>2000</v>
      </c>
      <c r="R81" s="91">
        <v>2000</v>
      </c>
      <c r="S81" s="87">
        <f t="shared" si="33"/>
        <v>24000</v>
      </c>
      <c r="T81" s="91">
        <v>2000</v>
      </c>
      <c r="U81" s="91">
        <v>2000</v>
      </c>
      <c r="V81" s="91">
        <v>2000</v>
      </c>
      <c r="W81" s="91">
        <v>2000</v>
      </c>
    </row>
    <row r="82" spans="1:23" s="67" customFormat="1" ht="18" customHeight="1" x14ac:dyDescent="0.25">
      <c r="A82" s="96"/>
      <c r="B82" s="97"/>
      <c r="C82" s="98"/>
      <c r="D82" s="95">
        <f>SUM(D83:D88)</f>
        <v>204157.84</v>
      </c>
      <c r="E82" s="95">
        <f t="shared" ref="E82:W82" si="34">SUM(E83:E88)</f>
        <v>5827</v>
      </c>
      <c r="F82" s="95">
        <f t="shared" si="34"/>
        <v>2330.84</v>
      </c>
      <c r="G82" s="95">
        <f t="shared" si="34"/>
        <v>30200</v>
      </c>
      <c r="H82" s="95">
        <f t="shared" si="34"/>
        <v>15200</v>
      </c>
      <c r="I82" s="95">
        <f t="shared" si="34"/>
        <v>44200</v>
      </c>
      <c r="J82" s="95">
        <f t="shared" si="34"/>
        <v>15200</v>
      </c>
      <c r="K82" s="95">
        <f t="shared" si="34"/>
        <v>15200</v>
      </c>
      <c r="L82" s="95">
        <f t="shared" ref="L82:R82" si="35">SUM(L83:L88)</f>
        <v>44200</v>
      </c>
      <c r="M82" s="95">
        <f t="shared" si="35"/>
        <v>15200</v>
      </c>
      <c r="N82" s="95">
        <f t="shared" si="35"/>
        <v>15200</v>
      </c>
      <c r="O82" s="95">
        <f t="shared" si="35"/>
        <v>15200</v>
      </c>
      <c r="P82" s="95">
        <f t="shared" si="35"/>
        <v>15200</v>
      </c>
      <c r="Q82" s="95">
        <f t="shared" si="35"/>
        <v>15200</v>
      </c>
      <c r="R82" s="95">
        <f t="shared" si="35"/>
        <v>15200</v>
      </c>
      <c r="S82" s="87">
        <f t="shared" si="33"/>
        <v>263557.83999999997</v>
      </c>
      <c r="T82" s="95">
        <f t="shared" si="34"/>
        <v>15200</v>
      </c>
      <c r="U82" s="95">
        <f t="shared" si="34"/>
        <v>15200</v>
      </c>
      <c r="V82" s="95">
        <f t="shared" si="34"/>
        <v>15200</v>
      </c>
      <c r="W82" s="95">
        <f t="shared" si="34"/>
        <v>15200</v>
      </c>
    </row>
    <row r="83" spans="1:23" s="67" customFormat="1" ht="12.75" customHeight="1" x14ac:dyDescent="0.25">
      <c r="A83" s="96">
        <v>3711</v>
      </c>
      <c r="B83" s="432" t="s">
        <v>793</v>
      </c>
      <c r="C83" s="433"/>
      <c r="D83" s="90">
        <f t="shared" ref="D83:D88" si="36">+E83+F83+G83+H83+I83+J83+K83+M83+T83+U83+V83+W83</f>
        <v>50000</v>
      </c>
      <c r="E83" s="91">
        <v>0</v>
      </c>
      <c r="F83" s="91">
        <v>0</v>
      </c>
      <c r="G83" s="91">
        <v>5000</v>
      </c>
      <c r="H83" s="91">
        <v>5000</v>
      </c>
      <c r="I83" s="91">
        <v>5000</v>
      </c>
      <c r="J83" s="91">
        <v>5000</v>
      </c>
      <c r="K83" s="91">
        <v>5000</v>
      </c>
      <c r="L83" s="91">
        <v>5000</v>
      </c>
      <c r="M83" s="91">
        <v>5000</v>
      </c>
      <c r="N83" s="91">
        <v>5000</v>
      </c>
      <c r="O83" s="91">
        <v>5000</v>
      </c>
      <c r="P83" s="91">
        <v>5000</v>
      </c>
      <c r="Q83" s="91">
        <v>5000</v>
      </c>
      <c r="R83" s="91">
        <v>5000</v>
      </c>
      <c r="S83" s="87">
        <f t="shared" si="33"/>
        <v>60000</v>
      </c>
      <c r="T83" s="91">
        <v>5000</v>
      </c>
      <c r="U83" s="91">
        <v>5000</v>
      </c>
      <c r="V83" s="91">
        <v>5000</v>
      </c>
      <c r="W83" s="91">
        <v>5000</v>
      </c>
    </row>
    <row r="84" spans="1:23" s="67" customFormat="1" ht="12.75" customHeight="1" x14ac:dyDescent="0.25">
      <c r="A84" s="96">
        <v>3721</v>
      </c>
      <c r="B84" s="432" t="s">
        <v>794</v>
      </c>
      <c r="C84" s="433"/>
      <c r="D84" s="90">
        <f t="shared" si="36"/>
        <v>12600</v>
      </c>
      <c r="E84" s="91">
        <v>550</v>
      </c>
      <c r="F84" s="91">
        <v>50</v>
      </c>
      <c r="G84" s="91">
        <v>1200</v>
      </c>
      <c r="H84" s="91">
        <v>1200</v>
      </c>
      <c r="I84" s="91">
        <v>1200</v>
      </c>
      <c r="J84" s="91">
        <v>1200</v>
      </c>
      <c r="K84" s="91">
        <v>1200</v>
      </c>
      <c r="L84" s="91">
        <v>1200</v>
      </c>
      <c r="M84" s="91">
        <v>1200</v>
      </c>
      <c r="N84" s="91">
        <v>1200</v>
      </c>
      <c r="O84" s="91">
        <v>1200</v>
      </c>
      <c r="P84" s="91">
        <v>1200</v>
      </c>
      <c r="Q84" s="91">
        <v>1200</v>
      </c>
      <c r="R84" s="91">
        <v>1200</v>
      </c>
      <c r="S84" s="87">
        <f t="shared" si="33"/>
        <v>15000</v>
      </c>
      <c r="T84" s="91">
        <v>1200</v>
      </c>
      <c r="U84" s="91">
        <v>1200</v>
      </c>
      <c r="V84" s="91">
        <v>1200</v>
      </c>
      <c r="W84" s="91">
        <v>1200</v>
      </c>
    </row>
    <row r="85" spans="1:23" s="67" customFormat="1" ht="12.75" customHeight="1" x14ac:dyDescent="0.25">
      <c r="A85" s="96">
        <v>3751</v>
      </c>
      <c r="B85" s="432" t="s">
        <v>795</v>
      </c>
      <c r="C85" s="433"/>
      <c r="D85" s="90">
        <f t="shared" si="36"/>
        <v>97557.84</v>
      </c>
      <c r="E85" s="91">
        <v>5277</v>
      </c>
      <c r="F85" s="91">
        <v>2280.84</v>
      </c>
      <c r="G85" s="91">
        <v>9000</v>
      </c>
      <c r="H85" s="91">
        <v>9000</v>
      </c>
      <c r="I85" s="91">
        <v>9000</v>
      </c>
      <c r="J85" s="91">
        <v>9000</v>
      </c>
      <c r="K85" s="91">
        <v>9000</v>
      </c>
      <c r="L85" s="91">
        <v>9000</v>
      </c>
      <c r="M85" s="91">
        <v>9000</v>
      </c>
      <c r="N85" s="91">
        <v>9000</v>
      </c>
      <c r="O85" s="91">
        <v>9000</v>
      </c>
      <c r="P85" s="91">
        <v>9000</v>
      </c>
      <c r="Q85" s="91">
        <v>9000</v>
      </c>
      <c r="R85" s="91">
        <v>9000</v>
      </c>
      <c r="S85" s="87">
        <f t="shared" si="33"/>
        <v>115557.84</v>
      </c>
      <c r="T85" s="91">
        <v>9000</v>
      </c>
      <c r="U85" s="91">
        <v>9000</v>
      </c>
      <c r="V85" s="91">
        <v>9000</v>
      </c>
      <c r="W85" s="91">
        <v>9000</v>
      </c>
    </row>
    <row r="86" spans="1:23" s="67" customFormat="1" ht="12.75" customHeight="1" x14ac:dyDescent="0.25">
      <c r="A86" s="96">
        <v>3761</v>
      </c>
      <c r="B86" s="432" t="s">
        <v>796</v>
      </c>
      <c r="C86" s="433"/>
      <c r="D86" s="90">
        <f t="shared" si="36"/>
        <v>7000</v>
      </c>
      <c r="E86" s="91">
        <v>0</v>
      </c>
      <c r="F86" s="91">
        <v>0</v>
      </c>
      <c r="G86" s="91">
        <v>0</v>
      </c>
      <c r="H86" s="91">
        <v>0</v>
      </c>
      <c r="I86" s="91">
        <v>7000</v>
      </c>
      <c r="J86" s="91">
        <v>0</v>
      </c>
      <c r="K86" s="91">
        <v>0</v>
      </c>
      <c r="L86" s="91">
        <v>7000</v>
      </c>
      <c r="M86" s="91">
        <v>0</v>
      </c>
      <c r="N86" s="91">
        <v>0</v>
      </c>
      <c r="O86" s="91">
        <v>0</v>
      </c>
      <c r="P86" s="91">
        <v>0</v>
      </c>
      <c r="Q86" s="91">
        <v>0</v>
      </c>
      <c r="R86" s="91">
        <v>0</v>
      </c>
      <c r="S86" s="87">
        <f t="shared" si="33"/>
        <v>14000</v>
      </c>
      <c r="T86" s="91">
        <v>0</v>
      </c>
      <c r="U86" s="91">
        <v>0</v>
      </c>
      <c r="V86" s="91">
        <v>0</v>
      </c>
      <c r="W86" s="91">
        <v>0</v>
      </c>
    </row>
    <row r="87" spans="1:23" s="67" customFormat="1" ht="12.75" customHeight="1" x14ac:dyDescent="0.25">
      <c r="A87" s="96">
        <v>3781</v>
      </c>
      <c r="B87" s="432" t="s">
        <v>797</v>
      </c>
      <c r="C87" s="433"/>
      <c r="D87" s="90">
        <f t="shared" si="36"/>
        <v>7000</v>
      </c>
      <c r="E87" s="91">
        <v>0</v>
      </c>
      <c r="F87" s="91">
        <v>0</v>
      </c>
      <c r="G87" s="91">
        <v>0</v>
      </c>
      <c r="H87" s="91">
        <v>0</v>
      </c>
      <c r="I87" s="91">
        <v>7000</v>
      </c>
      <c r="J87" s="91">
        <v>0</v>
      </c>
      <c r="K87" s="91">
        <v>0</v>
      </c>
      <c r="L87" s="91">
        <v>7000</v>
      </c>
      <c r="M87" s="91">
        <v>0</v>
      </c>
      <c r="N87" s="91">
        <v>0</v>
      </c>
      <c r="O87" s="91">
        <v>0</v>
      </c>
      <c r="P87" s="91">
        <v>0</v>
      </c>
      <c r="Q87" s="91">
        <v>0</v>
      </c>
      <c r="R87" s="91">
        <v>0</v>
      </c>
      <c r="S87" s="87">
        <f t="shared" si="33"/>
        <v>14000</v>
      </c>
      <c r="T87" s="91">
        <v>0</v>
      </c>
      <c r="U87" s="91">
        <v>0</v>
      </c>
      <c r="V87" s="91">
        <v>0</v>
      </c>
      <c r="W87" s="91">
        <v>0</v>
      </c>
    </row>
    <row r="88" spans="1:23" s="67" customFormat="1" ht="12.75" customHeight="1" x14ac:dyDescent="0.25">
      <c r="A88" s="96">
        <v>3791</v>
      </c>
      <c r="B88" s="432" t="s">
        <v>798</v>
      </c>
      <c r="C88" s="433"/>
      <c r="D88" s="90">
        <f t="shared" si="36"/>
        <v>30000</v>
      </c>
      <c r="E88" s="91">
        <v>0</v>
      </c>
      <c r="F88" s="91">
        <v>0</v>
      </c>
      <c r="G88" s="91">
        <v>15000</v>
      </c>
      <c r="H88" s="91">
        <v>0</v>
      </c>
      <c r="I88" s="91">
        <v>15000</v>
      </c>
      <c r="J88" s="91">
        <v>0</v>
      </c>
      <c r="K88" s="91">
        <v>0</v>
      </c>
      <c r="L88" s="91">
        <v>15000</v>
      </c>
      <c r="M88" s="91">
        <v>0</v>
      </c>
      <c r="N88" s="91">
        <v>0</v>
      </c>
      <c r="O88" s="91">
        <v>0</v>
      </c>
      <c r="P88" s="91">
        <v>0</v>
      </c>
      <c r="Q88" s="91">
        <v>0</v>
      </c>
      <c r="R88" s="91">
        <v>0</v>
      </c>
      <c r="S88" s="87">
        <f t="shared" si="33"/>
        <v>45000</v>
      </c>
      <c r="T88" s="91">
        <v>0</v>
      </c>
      <c r="U88" s="91">
        <v>0</v>
      </c>
      <c r="V88" s="91">
        <v>0</v>
      </c>
      <c r="W88" s="91">
        <v>0</v>
      </c>
    </row>
    <row r="89" spans="1:23" s="67" customFormat="1" ht="12.75" customHeight="1" x14ac:dyDescent="0.25">
      <c r="A89" s="96"/>
      <c r="B89" s="97"/>
      <c r="C89" s="98"/>
      <c r="D89" s="95">
        <f>SUM(D90:D94)</f>
        <v>162045.56</v>
      </c>
      <c r="E89" s="95">
        <f t="shared" ref="E89:W89" si="37">SUM(E90:E94)</f>
        <v>0</v>
      </c>
      <c r="F89" s="95">
        <f t="shared" si="37"/>
        <v>0</v>
      </c>
      <c r="G89" s="95">
        <f t="shared" si="37"/>
        <v>3545.56</v>
      </c>
      <c r="H89" s="95">
        <f t="shared" si="37"/>
        <v>4500</v>
      </c>
      <c r="I89" s="95">
        <f t="shared" si="37"/>
        <v>4500</v>
      </c>
      <c r="J89" s="95">
        <f t="shared" si="37"/>
        <v>48500</v>
      </c>
      <c r="K89" s="95">
        <f t="shared" si="37"/>
        <v>4500</v>
      </c>
      <c r="L89" s="95">
        <f t="shared" ref="L89:R89" si="38">SUM(L90:L94)</f>
        <v>6100</v>
      </c>
      <c r="M89" s="95">
        <f t="shared" si="38"/>
        <v>6500</v>
      </c>
      <c r="N89" s="95">
        <f t="shared" si="38"/>
        <v>23500</v>
      </c>
      <c r="O89" s="95">
        <f t="shared" si="38"/>
        <v>6500</v>
      </c>
      <c r="P89" s="95">
        <f t="shared" si="38"/>
        <v>23500</v>
      </c>
      <c r="Q89" s="95">
        <f t="shared" si="38"/>
        <v>6500</v>
      </c>
      <c r="R89" s="95">
        <f t="shared" si="38"/>
        <v>53500</v>
      </c>
      <c r="S89" s="87">
        <f t="shared" si="33"/>
        <v>191645.56</v>
      </c>
      <c r="T89" s="95">
        <f t="shared" si="37"/>
        <v>6500</v>
      </c>
      <c r="U89" s="95">
        <f t="shared" si="37"/>
        <v>23500</v>
      </c>
      <c r="V89" s="95">
        <f t="shared" si="37"/>
        <v>6500</v>
      </c>
      <c r="W89" s="95">
        <f t="shared" si="37"/>
        <v>53500</v>
      </c>
    </row>
    <row r="90" spans="1:23" s="67" customFormat="1" ht="12.75" customHeight="1" x14ac:dyDescent="0.25">
      <c r="A90" s="96">
        <v>3811</v>
      </c>
      <c r="B90" s="432" t="s">
        <v>799</v>
      </c>
      <c r="C90" s="433"/>
      <c r="D90" s="90">
        <f>+E90+F90+G90+H90+I90+J90+K90+M90+T90+U90+V90+W90</f>
        <v>83000</v>
      </c>
      <c r="E90" s="91">
        <v>0</v>
      </c>
      <c r="F90" s="91">
        <v>0</v>
      </c>
      <c r="G90" s="91">
        <v>1000</v>
      </c>
      <c r="H90" s="91">
        <v>1000</v>
      </c>
      <c r="I90" s="91">
        <v>1000</v>
      </c>
      <c r="J90" s="91">
        <v>45000</v>
      </c>
      <c r="K90" s="91">
        <v>1000</v>
      </c>
      <c r="L90" s="91">
        <v>1000</v>
      </c>
      <c r="M90" s="91">
        <v>1000</v>
      </c>
      <c r="N90" s="91">
        <v>1000</v>
      </c>
      <c r="O90" s="91">
        <v>1000</v>
      </c>
      <c r="P90" s="91">
        <v>1000</v>
      </c>
      <c r="Q90" s="91">
        <v>1000</v>
      </c>
      <c r="R90" s="91">
        <v>30000</v>
      </c>
      <c r="S90" s="87">
        <f t="shared" si="33"/>
        <v>85000</v>
      </c>
      <c r="T90" s="91">
        <v>1000</v>
      </c>
      <c r="U90" s="91">
        <v>1000</v>
      </c>
      <c r="V90" s="91">
        <v>1000</v>
      </c>
      <c r="W90" s="91">
        <v>30000</v>
      </c>
    </row>
    <row r="91" spans="1:23" s="67" customFormat="1" ht="12.75" customHeight="1" x14ac:dyDescent="0.25">
      <c r="A91" s="96">
        <v>3821</v>
      </c>
      <c r="B91" s="432" t="s">
        <v>800</v>
      </c>
      <c r="C91" s="433"/>
      <c r="D91" s="90">
        <f>+E91+F91+G91+H91+I91+J91+K91+M91+T91+U91+V91+W91</f>
        <v>38000</v>
      </c>
      <c r="E91" s="91">
        <v>0</v>
      </c>
      <c r="F91" s="91">
        <v>0</v>
      </c>
      <c r="G91" s="91">
        <v>2000</v>
      </c>
      <c r="H91" s="91">
        <v>2000</v>
      </c>
      <c r="I91" s="91">
        <v>2000</v>
      </c>
      <c r="J91" s="91">
        <v>2000</v>
      </c>
      <c r="K91" s="91">
        <v>2000</v>
      </c>
      <c r="L91" s="91">
        <v>2000</v>
      </c>
      <c r="M91" s="91">
        <v>2000</v>
      </c>
      <c r="N91" s="91">
        <v>2000</v>
      </c>
      <c r="O91" s="91">
        <v>2000</v>
      </c>
      <c r="P91" s="91">
        <v>2000</v>
      </c>
      <c r="Q91" s="91">
        <v>2000</v>
      </c>
      <c r="R91" s="91">
        <v>20000</v>
      </c>
      <c r="S91" s="87">
        <f t="shared" si="33"/>
        <v>42000</v>
      </c>
      <c r="T91" s="91">
        <v>2000</v>
      </c>
      <c r="U91" s="91">
        <v>2000</v>
      </c>
      <c r="V91" s="91">
        <v>2000</v>
      </c>
      <c r="W91" s="91">
        <v>20000</v>
      </c>
    </row>
    <row r="92" spans="1:23" s="67" customFormat="1" ht="12.75" customHeight="1" x14ac:dyDescent="0.25">
      <c r="A92" s="96">
        <v>3831</v>
      </c>
      <c r="B92" s="432" t="s">
        <v>801</v>
      </c>
      <c r="C92" s="433"/>
      <c r="D92" s="90">
        <f>+E92+F92+G92+H92+I92+J92+K92+M92+T92+U92+V92+W92</f>
        <v>10000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1">
        <v>0</v>
      </c>
      <c r="K92" s="91">
        <v>0</v>
      </c>
      <c r="L92" s="91">
        <v>1600</v>
      </c>
      <c r="M92" s="91">
        <v>2000</v>
      </c>
      <c r="N92" s="91">
        <v>2000</v>
      </c>
      <c r="O92" s="91">
        <v>2000</v>
      </c>
      <c r="P92" s="91">
        <v>2000</v>
      </c>
      <c r="Q92" s="91">
        <v>2000</v>
      </c>
      <c r="R92" s="91">
        <v>2000</v>
      </c>
      <c r="S92" s="87">
        <f t="shared" si="33"/>
        <v>13600</v>
      </c>
      <c r="T92" s="91">
        <v>2000</v>
      </c>
      <c r="U92" s="91">
        <v>2000</v>
      </c>
      <c r="V92" s="91">
        <v>2000</v>
      </c>
      <c r="W92" s="91">
        <v>2000</v>
      </c>
    </row>
    <row r="93" spans="1:23" s="67" customFormat="1" ht="12.75" customHeight="1" x14ac:dyDescent="0.25">
      <c r="A93" s="96">
        <v>3841</v>
      </c>
      <c r="B93" s="432" t="s">
        <v>802</v>
      </c>
      <c r="C93" s="433"/>
      <c r="D93" s="90">
        <f>+E93+F93+G93+H93+I93+J93+K93+M93+T93+U93+V93+W93</f>
        <v>17000</v>
      </c>
      <c r="E93" s="91">
        <v>0</v>
      </c>
      <c r="F93" s="91">
        <v>0</v>
      </c>
      <c r="G93" s="91">
        <v>0</v>
      </c>
      <c r="H93" s="91">
        <v>0</v>
      </c>
      <c r="I93" s="91">
        <v>0</v>
      </c>
      <c r="J93" s="91">
        <v>0</v>
      </c>
      <c r="K93" s="91">
        <v>0</v>
      </c>
      <c r="L93" s="91">
        <v>0</v>
      </c>
      <c r="M93" s="91">
        <v>0</v>
      </c>
      <c r="N93" s="91">
        <v>17000</v>
      </c>
      <c r="O93" s="91">
        <v>0</v>
      </c>
      <c r="P93" s="91">
        <v>17000</v>
      </c>
      <c r="Q93" s="91">
        <v>0</v>
      </c>
      <c r="R93" s="91">
        <v>0</v>
      </c>
      <c r="S93" s="87">
        <f t="shared" si="33"/>
        <v>34000</v>
      </c>
      <c r="T93" s="91">
        <v>0</v>
      </c>
      <c r="U93" s="91">
        <v>17000</v>
      </c>
      <c r="V93" s="91">
        <v>0</v>
      </c>
      <c r="W93" s="91">
        <v>0</v>
      </c>
    </row>
    <row r="94" spans="1:23" s="67" customFormat="1" ht="12.75" customHeight="1" x14ac:dyDescent="0.25">
      <c r="A94" s="96">
        <v>3851</v>
      </c>
      <c r="B94" s="432" t="s">
        <v>803</v>
      </c>
      <c r="C94" s="433"/>
      <c r="D94" s="90">
        <f>+E94+F94+G94+H94+I94+J94+K94+M94+T94+U94+V94+W94</f>
        <v>14045.56</v>
      </c>
      <c r="E94" s="91">
        <v>0</v>
      </c>
      <c r="F94" s="91">
        <v>0</v>
      </c>
      <c r="G94" s="91">
        <v>545.55999999999995</v>
      </c>
      <c r="H94" s="91">
        <v>1500</v>
      </c>
      <c r="I94" s="91">
        <v>1500</v>
      </c>
      <c r="J94" s="91">
        <v>1500</v>
      </c>
      <c r="K94" s="91">
        <v>1500</v>
      </c>
      <c r="L94" s="91">
        <v>1500</v>
      </c>
      <c r="M94" s="91">
        <v>1500</v>
      </c>
      <c r="N94" s="91">
        <v>1500</v>
      </c>
      <c r="O94" s="91">
        <v>1500</v>
      </c>
      <c r="P94" s="91">
        <v>1500</v>
      </c>
      <c r="Q94" s="91">
        <v>1500</v>
      </c>
      <c r="R94" s="91">
        <v>1500</v>
      </c>
      <c r="S94" s="87">
        <f t="shared" si="33"/>
        <v>17045.559999999998</v>
      </c>
      <c r="T94" s="91">
        <v>1500</v>
      </c>
      <c r="U94" s="91">
        <v>1500</v>
      </c>
      <c r="V94" s="91">
        <v>1500</v>
      </c>
      <c r="W94" s="91">
        <v>1500</v>
      </c>
    </row>
    <row r="95" spans="1:23" s="67" customFormat="1" ht="12.75" customHeight="1" x14ac:dyDescent="0.25">
      <c r="A95" s="96"/>
      <c r="B95" s="97"/>
      <c r="C95" s="98"/>
      <c r="D95" s="95">
        <f>SUM(D96:D97)</f>
        <v>229900.98</v>
      </c>
      <c r="E95" s="95">
        <f t="shared" ref="E95:W95" si="39">SUM(E96:E97)</f>
        <v>2556.98</v>
      </c>
      <c r="F95" s="95">
        <f t="shared" si="39"/>
        <v>17344</v>
      </c>
      <c r="G95" s="95">
        <f t="shared" si="39"/>
        <v>21000</v>
      </c>
      <c r="H95" s="95">
        <f t="shared" si="39"/>
        <v>21000</v>
      </c>
      <c r="I95" s="95">
        <f t="shared" si="39"/>
        <v>21000</v>
      </c>
      <c r="J95" s="95">
        <f t="shared" si="39"/>
        <v>21000</v>
      </c>
      <c r="K95" s="95">
        <f t="shared" si="39"/>
        <v>21000</v>
      </c>
      <c r="L95" s="95">
        <f t="shared" ref="L95:R95" si="40">SUM(L96:L97)</f>
        <v>21000</v>
      </c>
      <c r="M95" s="95">
        <f t="shared" si="40"/>
        <v>21000</v>
      </c>
      <c r="N95" s="95">
        <f t="shared" si="40"/>
        <v>21000</v>
      </c>
      <c r="O95" s="95">
        <f t="shared" si="40"/>
        <v>21000</v>
      </c>
      <c r="P95" s="95">
        <f t="shared" si="40"/>
        <v>21000</v>
      </c>
      <c r="Q95" s="95">
        <f t="shared" si="40"/>
        <v>21000</v>
      </c>
      <c r="R95" s="95">
        <f t="shared" si="40"/>
        <v>21000</v>
      </c>
      <c r="S95" s="87">
        <f t="shared" si="33"/>
        <v>271900.98</v>
      </c>
      <c r="T95" s="95">
        <f t="shared" si="39"/>
        <v>21000</v>
      </c>
      <c r="U95" s="95">
        <f t="shared" si="39"/>
        <v>21000</v>
      </c>
      <c r="V95" s="95">
        <f t="shared" si="39"/>
        <v>21000</v>
      </c>
      <c r="W95" s="95">
        <f t="shared" si="39"/>
        <v>21000</v>
      </c>
    </row>
    <row r="96" spans="1:23" s="67" customFormat="1" ht="16.5" customHeight="1" x14ac:dyDescent="0.25">
      <c r="A96" s="96">
        <v>3981</v>
      </c>
      <c r="B96" s="432" t="s">
        <v>804</v>
      </c>
      <c r="C96" s="433"/>
      <c r="D96" s="90">
        <f>+E96+F96+G96+H96+I96+J96+K96+M96+T96+U96+V96+W96</f>
        <v>218125</v>
      </c>
      <c r="E96" s="91">
        <v>1606</v>
      </c>
      <c r="F96" s="91">
        <v>16519</v>
      </c>
      <c r="G96" s="91">
        <v>20000</v>
      </c>
      <c r="H96" s="91">
        <v>20000</v>
      </c>
      <c r="I96" s="91">
        <v>20000</v>
      </c>
      <c r="J96" s="91">
        <v>20000</v>
      </c>
      <c r="K96" s="91">
        <v>20000</v>
      </c>
      <c r="L96" s="91">
        <v>20000</v>
      </c>
      <c r="M96" s="91">
        <v>20000</v>
      </c>
      <c r="N96" s="91">
        <v>20000</v>
      </c>
      <c r="O96" s="91">
        <v>20000</v>
      </c>
      <c r="P96" s="91">
        <v>20000</v>
      </c>
      <c r="Q96" s="91">
        <v>20000</v>
      </c>
      <c r="R96" s="91">
        <v>20000</v>
      </c>
      <c r="S96" s="87">
        <f t="shared" si="33"/>
        <v>258125</v>
      </c>
      <c r="T96" s="91">
        <v>20000</v>
      </c>
      <c r="U96" s="91">
        <v>20000</v>
      </c>
      <c r="V96" s="91">
        <v>20000</v>
      </c>
      <c r="W96" s="91">
        <v>20000</v>
      </c>
    </row>
    <row r="97" spans="1:23" s="67" customFormat="1" ht="12.75" customHeight="1" x14ac:dyDescent="0.25">
      <c r="A97" s="96">
        <v>3991</v>
      </c>
      <c r="B97" s="432" t="s">
        <v>805</v>
      </c>
      <c r="C97" s="433"/>
      <c r="D97" s="90">
        <f>+E97+F97+G97+H97+I97+J97+K97+M97+T97+U97+V97+W97</f>
        <v>11775.98</v>
      </c>
      <c r="E97" s="91">
        <v>950.98</v>
      </c>
      <c r="F97" s="91">
        <v>825</v>
      </c>
      <c r="G97" s="91">
        <v>1000</v>
      </c>
      <c r="H97" s="91">
        <v>1000</v>
      </c>
      <c r="I97" s="91">
        <v>1000</v>
      </c>
      <c r="J97" s="91">
        <v>1000</v>
      </c>
      <c r="K97" s="91">
        <v>1000</v>
      </c>
      <c r="L97" s="91">
        <v>1000</v>
      </c>
      <c r="M97" s="91">
        <v>1000</v>
      </c>
      <c r="N97" s="91">
        <v>1000</v>
      </c>
      <c r="O97" s="91">
        <v>1000</v>
      </c>
      <c r="P97" s="91">
        <v>1000</v>
      </c>
      <c r="Q97" s="91">
        <v>1000</v>
      </c>
      <c r="R97" s="91">
        <v>1000</v>
      </c>
      <c r="S97" s="87">
        <f t="shared" si="33"/>
        <v>13775.98</v>
      </c>
      <c r="T97" s="91">
        <v>1000</v>
      </c>
      <c r="U97" s="91">
        <v>1000</v>
      </c>
      <c r="V97" s="91">
        <v>1000</v>
      </c>
      <c r="W97" s="91">
        <v>1000</v>
      </c>
    </row>
    <row r="98" spans="1:23" s="67" customFormat="1" ht="12.75" customHeight="1" x14ac:dyDescent="0.25">
      <c r="A98" s="96"/>
      <c r="B98" s="97"/>
      <c r="C98" s="98"/>
      <c r="D98" s="95">
        <f>+D99+D103</f>
        <v>75000</v>
      </c>
      <c r="E98" s="95">
        <f t="shared" ref="E98:W98" si="41">+E99+E103</f>
        <v>0</v>
      </c>
      <c r="F98" s="95">
        <f t="shared" si="41"/>
        <v>0</v>
      </c>
      <c r="G98" s="95">
        <f t="shared" si="41"/>
        <v>25000</v>
      </c>
      <c r="H98" s="95">
        <f t="shared" si="41"/>
        <v>25000</v>
      </c>
      <c r="I98" s="95">
        <f t="shared" si="41"/>
        <v>10000</v>
      </c>
      <c r="J98" s="95">
        <f t="shared" si="41"/>
        <v>5000</v>
      </c>
      <c r="K98" s="95">
        <f t="shared" si="41"/>
        <v>0</v>
      </c>
      <c r="L98" s="95">
        <f t="shared" ref="L98:R98" si="42">+L99+L103</f>
        <v>5000</v>
      </c>
      <c r="M98" s="95">
        <f t="shared" si="42"/>
        <v>0</v>
      </c>
      <c r="N98" s="95">
        <f t="shared" si="42"/>
        <v>5000</v>
      </c>
      <c r="O98" s="95">
        <f t="shared" si="42"/>
        <v>0</v>
      </c>
      <c r="P98" s="95">
        <f t="shared" si="42"/>
        <v>5000</v>
      </c>
      <c r="Q98" s="95">
        <f t="shared" si="42"/>
        <v>0</v>
      </c>
      <c r="R98" s="95">
        <f t="shared" si="42"/>
        <v>5000</v>
      </c>
      <c r="S98" s="87">
        <f t="shared" si="33"/>
        <v>85000</v>
      </c>
      <c r="T98" s="95">
        <f t="shared" si="41"/>
        <v>0</v>
      </c>
      <c r="U98" s="95">
        <f t="shared" si="41"/>
        <v>5000</v>
      </c>
      <c r="V98" s="95">
        <f t="shared" si="41"/>
        <v>0</v>
      </c>
      <c r="W98" s="95">
        <f t="shared" si="41"/>
        <v>5000</v>
      </c>
    </row>
    <row r="99" spans="1:23" s="67" customFormat="1" ht="12.75" customHeight="1" x14ac:dyDescent="0.25">
      <c r="A99" s="96"/>
      <c r="B99" s="97"/>
      <c r="C99" s="98"/>
      <c r="D99" s="95">
        <f>SUM(D100:D101)</f>
        <v>55000</v>
      </c>
      <c r="E99" s="95">
        <f t="shared" ref="E99:W99" si="43">SUM(E100:E101)</f>
        <v>0</v>
      </c>
      <c r="F99" s="95">
        <f t="shared" si="43"/>
        <v>0</v>
      </c>
      <c r="G99" s="95">
        <f t="shared" si="43"/>
        <v>25000</v>
      </c>
      <c r="H99" s="95">
        <f t="shared" si="43"/>
        <v>5000</v>
      </c>
      <c r="I99" s="95">
        <f t="shared" si="43"/>
        <v>10000</v>
      </c>
      <c r="J99" s="95">
        <f t="shared" si="43"/>
        <v>5000</v>
      </c>
      <c r="K99" s="95">
        <f t="shared" si="43"/>
        <v>0</v>
      </c>
      <c r="L99" s="95">
        <f t="shared" ref="L99:R99" si="44">SUM(L100:L101)</f>
        <v>5000</v>
      </c>
      <c r="M99" s="95">
        <f t="shared" si="44"/>
        <v>0</v>
      </c>
      <c r="N99" s="95">
        <f t="shared" si="44"/>
        <v>5000</v>
      </c>
      <c r="O99" s="95">
        <f t="shared" si="44"/>
        <v>0</v>
      </c>
      <c r="P99" s="95">
        <f t="shared" si="44"/>
        <v>5000</v>
      </c>
      <c r="Q99" s="95">
        <f t="shared" si="44"/>
        <v>0</v>
      </c>
      <c r="R99" s="95">
        <f t="shared" si="44"/>
        <v>5000</v>
      </c>
      <c r="S99" s="87">
        <f t="shared" si="33"/>
        <v>65000</v>
      </c>
      <c r="T99" s="95">
        <f t="shared" si="43"/>
        <v>0</v>
      </c>
      <c r="U99" s="95">
        <f t="shared" si="43"/>
        <v>5000</v>
      </c>
      <c r="V99" s="95">
        <f t="shared" si="43"/>
        <v>0</v>
      </c>
      <c r="W99" s="95">
        <f t="shared" si="43"/>
        <v>5000</v>
      </c>
    </row>
    <row r="100" spans="1:23" s="67" customFormat="1" ht="12.75" customHeight="1" x14ac:dyDescent="0.25">
      <c r="A100" s="96">
        <v>5111</v>
      </c>
      <c r="B100" s="432" t="s">
        <v>806</v>
      </c>
      <c r="C100" s="433"/>
      <c r="D100" s="90">
        <f>+E100+F100+G100+H100+I100+J100+K100+M100+T100+U100+V100+W100</f>
        <v>20000</v>
      </c>
      <c r="E100" s="91">
        <v>0</v>
      </c>
      <c r="F100" s="91">
        <v>0</v>
      </c>
      <c r="G100" s="91">
        <v>0</v>
      </c>
      <c r="H100" s="91">
        <v>5000</v>
      </c>
      <c r="I100" s="91">
        <v>0</v>
      </c>
      <c r="J100" s="91">
        <v>5000</v>
      </c>
      <c r="K100" s="91">
        <v>0</v>
      </c>
      <c r="L100" s="91">
        <v>5000</v>
      </c>
      <c r="M100" s="91">
        <v>0</v>
      </c>
      <c r="N100" s="91">
        <v>5000</v>
      </c>
      <c r="O100" s="91">
        <v>0</v>
      </c>
      <c r="P100" s="91">
        <v>5000</v>
      </c>
      <c r="Q100" s="91">
        <v>0</v>
      </c>
      <c r="R100" s="91">
        <v>5000</v>
      </c>
      <c r="S100" s="87">
        <f t="shared" si="33"/>
        <v>30000</v>
      </c>
      <c r="T100" s="91">
        <v>0</v>
      </c>
      <c r="U100" s="91">
        <v>5000</v>
      </c>
      <c r="V100" s="91">
        <v>0</v>
      </c>
      <c r="W100" s="91">
        <v>5000</v>
      </c>
    </row>
    <row r="101" spans="1:23" s="67" customFormat="1" ht="12.75" customHeight="1" x14ac:dyDescent="0.25">
      <c r="A101" s="96">
        <v>5151</v>
      </c>
      <c r="B101" s="432" t="s">
        <v>807</v>
      </c>
      <c r="C101" s="433"/>
      <c r="D101" s="90">
        <f>+E101+F101+G101+H101+I101+J101+K101+M101+T101+U101+V101+W101</f>
        <v>35000</v>
      </c>
      <c r="E101" s="91">
        <v>0</v>
      </c>
      <c r="F101" s="91">
        <v>0</v>
      </c>
      <c r="G101" s="91">
        <v>25000</v>
      </c>
      <c r="H101" s="91">
        <v>0</v>
      </c>
      <c r="I101" s="91">
        <v>10000</v>
      </c>
      <c r="J101" s="91">
        <v>0</v>
      </c>
      <c r="K101" s="91">
        <v>0</v>
      </c>
      <c r="L101" s="91">
        <v>0</v>
      </c>
      <c r="M101" s="91">
        <v>0</v>
      </c>
      <c r="N101" s="91">
        <v>0</v>
      </c>
      <c r="O101" s="91">
        <v>0</v>
      </c>
      <c r="P101" s="91">
        <v>0</v>
      </c>
      <c r="Q101" s="91">
        <v>0</v>
      </c>
      <c r="R101" s="91">
        <v>0</v>
      </c>
      <c r="S101" s="87">
        <f t="shared" si="33"/>
        <v>35000</v>
      </c>
      <c r="T101" s="91">
        <v>0</v>
      </c>
      <c r="U101" s="91">
        <v>0</v>
      </c>
      <c r="V101" s="91">
        <v>0</v>
      </c>
      <c r="W101" s="91">
        <v>0</v>
      </c>
    </row>
    <row r="102" spans="1:23" s="67" customFormat="1" ht="12.75" customHeight="1" x14ac:dyDescent="0.25">
      <c r="A102" s="96"/>
      <c r="B102" s="97"/>
      <c r="C102" s="98"/>
      <c r="D102" s="90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87">
        <f t="shared" si="33"/>
        <v>0</v>
      </c>
      <c r="T102" s="91"/>
      <c r="U102" s="91"/>
      <c r="V102" s="91"/>
      <c r="W102" s="91"/>
    </row>
    <row r="103" spans="1:23" s="67" customFormat="1" ht="12.75" customHeight="1" x14ac:dyDescent="0.25">
      <c r="A103" s="99">
        <v>5911</v>
      </c>
      <c r="B103" s="439" t="s">
        <v>808</v>
      </c>
      <c r="C103" s="440"/>
      <c r="D103" s="90">
        <f>+E103+F103+G103+H103+I103+J103+K103+M103+T103+U103+V103+W103</f>
        <v>20000</v>
      </c>
      <c r="E103" s="91">
        <v>0</v>
      </c>
      <c r="F103" s="91">
        <v>0</v>
      </c>
      <c r="G103" s="91">
        <v>0</v>
      </c>
      <c r="H103" s="91">
        <v>20000</v>
      </c>
      <c r="I103" s="91">
        <v>0</v>
      </c>
      <c r="J103" s="91">
        <v>0</v>
      </c>
      <c r="K103" s="91">
        <v>0</v>
      </c>
      <c r="L103" s="91">
        <v>0</v>
      </c>
      <c r="M103" s="91">
        <v>0</v>
      </c>
      <c r="N103" s="91">
        <v>0</v>
      </c>
      <c r="O103" s="91">
        <v>0</v>
      </c>
      <c r="P103" s="91">
        <v>0</v>
      </c>
      <c r="Q103" s="91">
        <v>0</v>
      </c>
      <c r="R103" s="91">
        <v>0</v>
      </c>
      <c r="S103" s="87">
        <f t="shared" si="33"/>
        <v>20000</v>
      </c>
      <c r="T103" s="91">
        <v>0</v>
      </c>
      <c r="U103" s="91">
        <v>0</v>
      </c>
      <c r="V103" s="91">
        <v>0</v>
      </c>
      <c r="W103" s="91">
        <v>0</v>
      </c>
    </row>
    <row r="104" spans="1:23" s="67" customFormat="1" ht="6.75" customHeight="1" x14ac:dyDescent="0.25">
      <c r="A104" s="80"/>
      <c r="B104" s="80"/>
      <c r="C104" s="80"/>
      <c r="D104" s="100"/>
      <c r="S104" s="87">
        <f t="shared" si="33"/>
        <v>0</v>
      </c>
    </row>
    <row r="105" spans="1:23" s="67" customFormat="1" ht="14.25" customHeight="1" x14ac:dyDescent="0.25">
      <c r="A105" s="436" t="s">
        <v>683</v>
      </c>
      <c r="B105" s="437"/>
      <c r="C105" s="438"/>
      <c r="D105" s="101">
        <f>D14+D24+D51+D98</f>
        <v>15916021.459999997</v>
      </c>
      <c r="E105" s="101">
        <f t="shared" ref="E105:W105" si="45">E14+E24+E51+E98</f>
        <v>1144608.73</v>
      </c>
      <c r="F105" s="101">
        <f t="shared" si="45"/>
        <v>1100964.67</v>
      </c>
      <c r="G105" s="101">
        <f t="shared" si="45"/>
        <v>1396368.5699999998</v>
      </c>
      <c r="H105" s="101">
        <f t="shared" si="45"/>
        <v>1191923.01</v>
      </c>
      <c r="I105" s="101">
        <f t="shared" si="45"/>
        <v>1493835.0899999999</v>
      </c>
      <c r="J105" s="101">
        <f t="shared" si="45"/>
        <v>1283923.01</v>
      </c>
      <c r="K105" s="101">
        <f t="shared" si="45"/>
        <v>1208923.01</v>
      </c>
      <c r="L105" s="101">
        <f t="shared" si="45"/>
        <v>1247523.01</v>
      </c>
      <c r="M105" s="101">
        <f t="shared" si="45"/>
        <v>1206923.01</v>
      </c>
      <c r="N105" s="101">
        <f t="shared" si="45"/>
        <v>1202923.01</v>
      </c>
      <c r="O105" s="101">
        <f t="shared" si="45"/>
        <v>1206923.01</v>
      </c>
      <c r="P105" s="101">
        <f t="shared" si="45"/>
        <v>1202923.01</v>
      </c>
      <c r="Q105" s="101">
        <f t="shared" si="45"/>
        <v>1449335.0899999999</v>
      </c>
      <c r="R105" s="101">
        <f t="shared" si="45"/>
        <v>2029371.2499999998</v>
      </c>
      <c r="S105" s="101">
        <f t="shared" si="45"/>
        <v>18366467.48</v>
      </c>
      <c r="T105" s="101">
        <f t="shared" si="45"/>
        <v>1206923.01</v>
      </c>
      <c r="U105" s="101">
        <f t="shared" si="45"/>
        <v>1202923.01</v>
      </c>
      <c r="V105" s="101">
        <f t="shared" si="45"/>
        <v>1449335.0899999999</v>
      </c>
      <c r="W105" s="101">
        <f t="shared" si="45"/>
        <v>2029371.2499999998</v>
      </c>
    </row>
    <row r="106" spans="1:23" s="67" customFormat="1" ht="14.25" customHeight="1" x14ac:dyDescent="0.25">
      <c r="A106" s="102"/>
      <c r="B106" s="102"/>
      <c r="C106" s="102"/>
      <c r="D106" s="103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</row>
    <row r="107" spans="1:23" s="67" customFormat="1" ht="16.5" customHeight="1" x14ac:dyDescent="0.25">
      <c r="A107" s="102"/>
      <c r="B107" s="102"/>
      <c r="C107" s="102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</row>
    <row r="108" spans="1:23" s="67" customFormat="1" ht="12.75" customHeight="1" x14ac:dyDescent="0.25">
      <c r="A108" s="102"/>
      <c r="B108" s="102"/>
      <c r="C108" s="102"/>
      <c r="D108" s="105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</row>
    <row r="109" spans="1:23" s="67" customFormat="1" ht="12.75" customHeight="1" x14ac:dyDescent="0.25">
      <c r="A109" s="102"/>
      <c r="B109" s="102"/>
      <c r="C109" s="102"/>
      <c r="D109" s="105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</row>
    <row r="110" spans="1:23" s="67" customFormat="1" ht="12.75" customHeight="1" x14ac:dyDescent="0.25">
      <c r="A110" s="102"/>
      <c r="B110" s="102"/>
      <c r="C110" s="102"/>
      <c r="D110" s="105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</row>
    <row r="111" spans="1:23" s="67" customFormat="1" ht="12.75" customHeight="1" x14ac:dyDescent="0.25">
      <c r="A111" s="102"/>
      <c r="B111" s="102"/>
      <c r="C111" s="102"/>
      <c r="D111" s="105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</row>
    <row r="112" spans="1:23" s="67" customFormat="1" ht="6" customHeight="1" x14ac:dyDescent="0.25">
      <c r="A112" s="80"/>
      <c r="B112" s="80"/>
      <c r="C112" s="80"/>
      <c r="D112" s="80"/>
    </row>
    <row r="113" spans="1:4" s="67" customFormat="1" x14ac:dyDescent="0.25">
      <c r="A113" s="80"/>
      <c r="B113" s="80"/>
      <c r="C113" s="80"/>
      <c r="D113" s="80"/>
    </row>
    <row r="114" spans="1:4" s="67" customFormat="1" x14ac:dyDescent="0.25">
      <c r="A114" s="80"/>
      <c r="B114" s="80"/>
      <c r="C114" s="80"/>
      <c r="D114" s="80"/>
    </row>
    <row r="115" spans="1:4" s="67" customFormat="1" x14ac:dyDescent="0.25">
      <c r="A115" s="80"/>
      <c r="B115" s="80"/>
      <c r="C115" s="80"/>
      <c r="D115" s="80"/>
    </row>
    <row r="116" spans="1:4" s="67" customFormat="1" x14ac:dyDescent="0.25"/>
    <row r="117" spans="1:4" s="67" customFormat="1" x14ac:dyDescent="0.25"/>
    <row r="118" spans="1:4" s="67" customFormat="1" x14ac:dyDescent="0.25"/>
    <row r="119" spans="1:4" s="67" customFormat="1" x14ac:dyDescent="0.25"/>
    <row r="120" spans="1:4" s="67" customFormat="1" x14ac:dyDescent="0.25"/>
    <row r="121" spans="1:4" s="67" customFormat="1" x14ac:dyDescent="0.25"/>
    <row r="122" spans="1:4" s="67" customFormat="1" x14ac:dyDescent="0.25"/>
    <row r="123" spans="1:4" s="67" customFormat="1" x14ac:dyDescent="0.25"/>
  </sheetData>
  <mergeCells count="72">
    <mergeCell ref="A105:C105"/>
    <mergeCell ref="B88:C88"/>
    <mergeCell ref="B90:C90"/>
    <mergeCell ref="B91:C91"/>
    <mergeCell ref="B92:C92"/>
    <mergeCell ref="B93:C93"/>
    <mergeCell ref="B94:C94"/>
    <mergeCell ref="B96:C96"/>
    <mergeCell ref="B97:C97"/>
    <mergeCell ref="B100:C100"/>
    <mergeCell ref="B101:C101"/>
    <mergeCell ref="B103:C103"/>
    <mergeCell ref="B87:C87"/>
    <mergeCell ref="B73:C73"/>
    <mergeCell ref="B74:C74"/>
    <mergeCell ref="B76:C76"/>
    <mergeCell ref="B77:C77"/>
    <mergeCell ref="B78:C78"/>
    <mergeCell ref="B79:C79"/>
    <mergeCell ref="B81:C81"/>
    <mergeCell ref="B83:C83"/>
    <mergeCell ref="B84:C84"/>
    <mergeCell ref="B85:C85"/>
    <mergeCell ref="B86:C86"/>
    <mergeCell ref="B72:C72"/>
    <mergeCell ref="B57:C57"/>
    <mergeCell ref="B58:C58"/>
    <mergeCell ref="B59:C59"/>
    <mergeCell ref="B61:C61"/>
    <mergeCell ref="B63:C63"/>
    <mergeCell ref="B64:C64"/>
    <mergeCell ref="B65:C65"/>
    <mergeCell ref="B67:C67"/>
    <mergeCell ref="B68:C68"/>
    <mergeCell ref="B69:C69"/>
    <mergeCell ref="B71:C71"/>
    <mergeCell ref="B56:C56"/>
    <mergeCell ref="B41:C41"/>
    <mergeCell ref="B43:C43"/>
    <mergeCell ref="B44:C44"/>
    <mergeCell ref="B45:C45"/>
    <mergeCell ref="B47:C47"/>
    <mergeCell ref="B48:C48"/>
    <mergeCell ref="B49:C49"/>
    <mergeCell ref="B50:C50"/>
    <mergeCell ref="B53:C53"/>
    <mergeCell ref="B54:C54"/>
    <mergeCell ref="B55:C55"/>
    <mergeCell ref="B39:C39"/>
    <mergeCell ref="B23:C23"/>
    <mergeCell ref="B26:C26"/>
    <mergeCell ref="B27:C27"/>
    <mergeCell ref="B28:C28"/>
    <mergeCell ref="B29:C29"/>
    <mergeCell ref="B31:C31"/>
    <mergeCell ref="B32:C32"/>
    <mergeCell ref="B34:C34"/>
    <mergeCell ref="B35:C35"/>
    <mergeCell ref="B36:C36"/>
    <mergeCell ref="B38:C38"/>
    <mergeCell ref="B22:C22"/>
    <mergeCell ref="V3:W3"/>
    <mergeCell ref="C6:H6"/>
    <mergeCell ref="A11:A12"/>
    <mergeCell ref="B11:C12"/>
    <mergeCell ref="D11:D12"/>
    <mergeCell ref="E11:W11"/>
    <mergeCell ref="B15:C15"/>
    <mergeCell ref="B16:C16"/>
    <mergeCell ref="B18:C18"/>
    <mergeCell ref="B19:C19"/>
    <mergeCell ref="B20:C20"/>
  </mergeCells>
  <printOptions horizontalCentered="1" verticalCentered="1"/>
  <pageMargins left="0" right="0" top="0" bottom="0" header="0" footer="0"/>
  <pageSetup scale="50" orientation="portrait" r:id="rId1"/>
  <headerFooter alignWithMargins="0">
    <oddFooter>&amp;C&amp;"Calibri,Normal"&amp;9&amp;P / &amp;N&amp;R&amp;"Calibri,Normal"&amp;9PP-FM-0U-00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4"/>
  <sheetViews>
    <sheetView zoomScaleNormal="100" workbookViewId="0">
      <selection sqref="A1:XFD1048576"/>
    </sheetView>
  </sheetViews>
  <sheetFormatPr baseColWidth="10" defaultRowHeight="15" x14ac:dyDescent="0.25"/>
  <cols>
    <col min="1" max="1" width="2.42578125" customWidth="1"/>
    <col min="2" max="2" width="3.140625" customWidth="1"/>
    <col min="3" max="3" width="70.7109375" bestFit="1" customWidth="1"/>
    <col min="4" max="4" width="16.28515625" bestFit="1" customWidth="1"/>
    <col min="5" max="5" width="14.7109375" customWidth="1"/>
    <col min="6" max="6" width="2.5703125" customWidth="1"/>
    <col min="7" max="7" width="77.42578125" customWidth="1"/>
    <col min="8" max="8" width="12.5703125" bestFit="1" customWidth="1"/>
    <col min="9" max="9" width="14.85546875" customWidth="1"/>
  </cols>
  <sheetData>
    <row r="1" spans="1:11" ht="15.75" thickBot="1" x14ac:dyDescent="0.3">
      <c r="B1" t="s">
        <v>1260</v>
      </c>
    </row>
    <row r="2" spans="1:11" ht="15" customHeight="1" x14ac:dyDescent="0.25">
      <c r="B2" s="464" t="s">
        <v>693</v>
      </c>
      <c r="C2" s="465"/>
      <c r="D2" s="465"/>
      <c r="E2" s="465"/>
      <c r="F2" s="465"/>
      <c r="G2" s="465"/>
      <c r="H2" s="465"/>
      <c r="I2" s="466"/>
    </row>
    <row r="3" spans="1:11" ht="15" customHeight="1" x14ac:dyDescent="0.25">
      <c r="B3" s="467" t="s">
        <v>822</v>
      </c>
      <c r="C3" s="468"/>
      <c r="D3" s="468"/>
      <c r="E3" s="468"/>
      <c r="F3" s="468"/>
      <c r="G3" s="468"/>
      <c r="H3" s="468"/>
      <c r="I3" s="469"/>
    </row>
    <row r="4" spans="1:11" ht="15.75" customHeight="1" thickBot="1" x14ac:dyDescent="0.3">
      <c r="B4" s="470" t="s">
        <v>1272</v>
      </c>
      <c r="C4" s="471"/>
      <c r="D4" s="471"/>
      <c r="E4" s="471"/>
      <c r="F4" s="471"/>
      <c r="G4" s="471"/>
      <c r="H4" s="471"/>
      <c r="I4" s="472"/>
    </row>
    <row r="5" spans="1:11" ht="24.75" customHeight="1" thickBot="1" x14ac:dyDescent="0.3">
      <c r="B5" s="475" t="s">
        <v>823</v>
      </c>
      <c r="C5" s="476"/>
      <c r="D5" s="473" t="s">
        <v>1268</v>
      </c>
      <c r="E5" s="445" t="s">
        <v>1269</v>
      </c>
      <c r="F5" s="443" t="s">
        <v>823</v>
      </c>
      <c r="G5" s="477"/>
      <c r="H5" s="474" t="s">
        <v>1268</v>
      </c>
      <c r="I5" s="473" t="s">
        <v>1269</v>
      </c>
      <c r="J5" s="108"/>
      <c r="K5" s="109"/>
    </row>
    <row r="6" spans="1:11" ht="15.75" hidden="1" customHeight="1" thickBot="1" x14ac:dyDescent="0.3">
      <c r="B6" s="475"/>
      <c r="C6" s="476"/>
      <c r="D6" s="473"/>
      <c r="E6" s="445" t="s">
        <v>824</v>
      </c>
      <c r="F6" s="478"/>
      <c r="G6" s="479"/>
      <c r="H6" s="474"/>
      <c r="I6" s="473" t="s">
        <v>824</v>
      </c>
      <c r="J6" s="108"/>
    </row>
    <row r="7" spans="1:11" x14ac:dyDescent="0.25">
      <c r="B7" s="454" t="s">
        <v>80</v>
      </c>
      <c r="C7" s="455"/>
      <c r="D7" s="189"/>
      <c r="E7" s="189"/>
      <c r="F7" s="441" t="s">
        <v>0</v>
      </c>
      <c r="G7" s="442"/>
      <c r="H7" s="189"/>
      <c r="I7" s="189"/>
    </row>
    <row r="8" spans="1:11" ht="15" customHeight="1" x14ac:dyDescent="0.25">
      <c r="B8" s="456" t="s">
        <v>40</v>
      </c>
      <c r="C8" s="457"/>
      <c r="D8" s="194"/>
      <c r="E8" s="194"/>
      <c r="F8" s="443" t="s">
        <v>41</v>
      </c>
      <c r="G8" s="444"/>
      <c r="H8" s="228"/>
      <c r="I8" s="228"/>
    </row>
    <row r="9" spans="1:11" ht="18.75" customHeight="1" x14ac:dyDescent="0.25">
      <c r="A9" s="109"/>
      <c r="B9" s="460" t="s">
        <v>825</v>
      </c>
      <c r="C9" s="461"/>
      <c r="D9" s="237">
        <v>405973</v>
      </c>
      <c r="E9" s="237">
        <v>1715948</v>
      </c>
      <c r="F9" s="452" t="s">
        <v>843</v>
      </c>
      <c r="G9" s="453"/>
      <c r="H9" s="354">
        <v>0</v>
      </c>
      <c r="I9" s="237">
        <v>1079413</v>
      </c>
    </row>
    <row r="10" spans="1:11" ht="22.5" customHeight="1" x14ac:dyDescent="0.25">
      <c r="A10" s="109"/>
      <c r="B10" s="114"/>
      <c r="C10" s="153" t="s">
        <v>826</v>
      </c>
      <c r="D10" s="229"/>
      <c r="E10" s="229"/>
      <c r="F10" s="230"/>
      <c r="G10" s="238" t="s">
        <v>876</v>
      </c>
      <c r="H10" s="229"/>
      <c r="I10" s="229"/>
    </row>
    <row r="11" spans="1:11" ht="18" customHeight="1" x14ac:dyDescent="0.25">
      <c r="A11" s="109"/>
      <c r="B11" s="114"/>
      <c r="C11" s="153" t="s">
        <v>827</v>
      </c>
      <c r="D11" s="229">
        <v>405973</v>
      </c>
      <c r="E11" s="229">
        <v>1715948</v>
      </c>
      <c r="F11" s="230"/>
      <c r="G11" s="238" t="s">
        <v>875</v>
      </c>
      <c r="H11" s="229"/>
      <c r="I11" s="229"/>
    </row>
    <row r="12" spans="1:11" ht="16.5" customHeight="1" x14ac:dyDescent="0.25">
      <c r="A12" s="109"/>
      <c r="B12" s="114"/>
      <c r="C12" s="153" t="s">
        <v>828</v>
      </c>
      <c r="D12" s="229"/>
      <c r="E12" s="229"/>
      <c r="F12" s="230"/>
      <c r="G12" s="238" t="s">
        <v>844</v>
      </c>
      <c r="H12" s="229"/>
      <c r="I12" s="229"/>
    </row>
    <row r="13" spans="1:11" ht="21" customHeight="1" x14ac:dyDescent="0.25">
      <c r="A13" s="109"/>
      <c r="B13" s="114"/>
      <c r="C13" s="153" t="s">
        <v>829</v>
      </c>
      <c r="D13" s="229"/>
      <c r="E13" s="229"/>
      <c r="F13" s="230"/>
      <c r="G13" s="238" t="s">
        <v>878</v>
      </c>
      <c r="H13" s="229"/>
      <c r="I13" s="229"/>
    </row>
    <row r="14" spans="1:11" ht="15.75" customHeight="1" x14ac:dyDescent="0.25">
      <c r="A14" s="109"/>
      <c r="B14" s="114"/>
      <c r="C14" s="153" t="s">
        <v>830</v>
      </c>
      <c r="D14" s="229"/>
      <c r="E14" s="229"/>
      <c r="F14" s="230"/>
      <c r="G14" s="238" t="s">
        <v>877</v>
      </c>
      <c r="H14" s="229"/>
      <c r="I14" s="229"/>
    </row>
    <row r="15" spans="1:11" ht="23.25" customHeight="1" x14ac:dyDescent="0.25">
      <c r="A15" s="109"/>
      <c r="B15" s="114"/>
      <c r="C15" s="153" t="s">
        <v>860</v>
      </c>
      <c r="D15" s="229"/>
      <c r="E15" s="229"/>
      <c r="F15" s="230"/>
      <c r="G15" s="238" t="s">
        <v>880</v>
      </c>
      <c r="H15" s="229"/>
      <c r="I15" s="229"/>
    </row>
    <row r="16" spans="1:11" ht="21" customHeight="1" x14ac:dyDescent="0.25">
      <c r="A16" s="109"/>
      <c r="B16" s="114"/>
      <c r="C16" s="153" t="s">
        <v>861</v>
      </c>
      <c r="D16" s="229"/>
      <c r="E16" s="229"/>
      <c r="F16" s="230"/>
      <c r="G16" s="238" t="s">
        <v>879</v>
      </c>
      <c r="H16" s="229"/>
      <c r="I16" s="229"/>
    </row>
    <row r="17" spans="1:10" ht="16.5" customHeight="1" x14ac:dyDescent="0.25">
      <c r="A17" s="109"/>
      <c r="B17" s="460" t="s">
        <v>831</v>
      </c>
      <c r="C17" s="461"/>
      <c r="D17" s="260">
        <v>15813</v>
      </c>
      <c r="E17" s="295">
        <v>0</v>
      </c>
      <c r="F17" s="230"/>
      <c r="G17" s="238" t="s">
        <v>845</v>
      </c>
      <c r="H17" s="229"/>
      <c r="I17" s="229"/>
    </row>
    <row r="18" spans="1:10" x14ac:dyDescent="0.25">
      <c r="A18" s="109"/>
      <c r="B18" s="114"/>
      <c r="C18" s="283" t="s">
        <v>862</v>
      </c>
      <c r="D18" s="229"/>
      <c r="E18" s="229"/>
      <c r="F18" s="230"/>
      <c r="G18" s="238" t="s">
        <v>846</v>
      </c>
      <c r="H18" s="229"/>
      <c r="I18" s="260">
        <v>1079413</v>
      </c>
    </row>
    <row r="19" spans="1:10" ht="19.5" customHeight="1" x14ac:dyDescent="0.25">
      <c r="A19" s="109"/>
      <c r="B19" s="114"/>
      <c r="C19" s="283" t="s">
        <v>1238</v>
      </c>
      <c r="D19" s="229"/>
      <c r="E19" s="229"/>
      <c r="F19" s="448" t="s">
        <v>847</v>
      </c>
      <c r="G19" s="449"/>
      <c r="H19" s="260">
        <v>0</v>
      </c>
      <c r="I19" s="260">
        <v>0</v>
      </c>
    </row>
    <row r="20" spans="1:10" ht="20.25" customHeight="1" x14ac:dyDescent="0.25">
      <c r="A20" s="109"/>
      <c r="B20" s="114"/>
      <c r="C20" s="283" t="s">
        <v>1228</v>
      </c>
      <c r="D20" s="260">
        <v>15813</v>
      </c>
      <c r="E20" s="260"/>
      <c r="F20" s="230"/>
      <c r="G20" s="238" t="s">
        <v>848</v>
      </c>
      <c r="H20" s="260"/>
      <c r="I20" s="260"/>
    </row>
    <row r="21" spans="1:10" ht="23.25" customHeight="1" x14ac:dyDescent="0.25">
      <c r="A21" s="109"/>
      <c r="B21" s="114"/>
      <c r="C21" s="283" t="s">
        <v>863</v>
      </c>
      <c r="D21" s="229"/>
      <c r="E21" s="229"/>
      <c r="F21" s="230"/>
      <c r="G21" s="238" t="s">
        <v>882</v>
      </c>
      <c r="H21" s="260"/>
      <c r="I21" s="260"/>
    </row>
    <row r="22" spans="1:10" ht="18" customHeight="1" x14ac:dyDescent="0.25">
      <c r="A22" s="109"/>
      <c r="B22" s="114"/>
      <c r="C22" s="283" t="s">
        <v>865</v>
      </c>
      <c r="D22" s="229"/>
      <c r="E22" s="229"/>
      <c r="F22" s="230"/>
      <c r="G22" s="238" t="s">
        <v>881</v>
      </c>
      <c r="H22" s="260"/>
      <c r="I22" s="260"/>
    </row>
    <row r="23" spans="1:10" ht="15.75" customHeight="1" x14ac:dyDescent="0.25">
      <c r="A23" s="109"/>
      <c r="B23" s="114"/>
      <c r="C23" s="283" t="s">
        <v>864</v>
      </c>
      <c r="D23" s="229"/>
      <c r="E23" s="229"/>
      <c r="F23" s="448" t="s">
        <v>849</v>
      </c>
      <c r="G23" s="449"/>
      <c r="H23" s="260">
        <v>0</v>
      </c>
      <c r="I23" s="260">
        <v>0</v>
      </c>
    </row>
    <row r="24" spans="1:10" ht="17.25" customHeight="1" x14ac:dyDescent="0.25">
      <c r="A24" s="109"/>
      <c r="B24" s="114"/>
      <c r="C24" s="283" t="s">
        <v>832</v>
      </c>
      <c r="D24" s="295">
        <v>0</v>
      </c>
      <c r="E24" s="229"/>
      <c r="F24" s="230"/>
      <c r="G24" s="238" t="s">
        <v>850</v>
      </c>
      <c r="H24" s="260"/>
      <c r="I24" s="260"/>
    </row>
    <row r="25" spans="1:10" ht="18.75" customHeight="1" x14ac:dyDescent="0.25">
      <c r="A25" s="109"/>
      <c r="B25" s="462" t="s">
        <v>833</v>
      </c>
      <c r="C25" s="463"/>
      <c r="D25" s="260">
        <v>0</v>
      </c>
      <c r="E25" s="260">
        <v>0</v>
      </c>
      <c r="F25" s="230"/>
      <c r="G25" s="238" t="s">
        <v>851</v>
      </c>
      <c r="H25" s="260"/>
      <c r="I25" s="260"/>
    </row>
    <row r="26" spans="1:10" ht="18.75" customHeight="1" x14ac:dyDescent="0.25">
      <c r="A26" s="109"/>
      <c r="B26" s="284"/>
      <c r="C26" s="283" t="s">
        <v>866</v>
      </c>
      <c r="D26" s="260"/>
      <c r="E26" s="260"/>
      <c r="F26" s="448" t="s">
        <v>883</v>
      </c>
      <c r="G26" s="449"/>
      <c r="H26" s="260">
        <v>0</v>
      </c>
      <c r="I26" s="260">
        <v>0</v>
      </c>
    </row>
    <row r="27" spans="1:10" ht="18.75" customHeight="1" x14ac:dyDescent="0.25">
      <c r="A27" s="109"/>
      <c r="B27" s="114"/>
      <c r="C27" s="283" t="s">
        <v>1236</v>
      </c>
      <c r="D27" s="260"/>
      <c r="E27" s="260"/>
      <c r="F27" s="448" t="s">
        <v>852</v>
      </c>
      <c r="G27" s="449"/>
      <c r="H27" s="260">
        <v>0</v>
      </c>
      <c r="I27" s="260">
        <v>0</v>
      </c>
    </row>
    <row r="28" spans="1:10" ht="17.25" customHeight="1" x14ac:dyDescent="0.25">
      <c r="A28" s="109"/>
      <c r="B28" s="114"/>
      <c r="C28" s="283" t="s">
        <v>834</v>
      </c>
      <c r="D28" s="260"/>
      <c r="E28" s="260"/>
      <c r="F28" s="230"/>
      <c r="G28" s="238" t="s">
        <v>884</v>
      </c>
      <c r="H28" s="260"/>
      <c r="I28" s="260"/>
    </row>
    <row r="29" spans="1:10" ht="16.5" customHeight="1" x14ac:dyDescent="0.25">
      <c r="A29" s="109"/>
      <c r="B29" s="114"/>
      <c r="C29" s="283" t="s">
        <v>867</v>
      </c>
      <c r="D29" s="260"/>
      <c r="E29" s="260"/>
      <c r="F29" s="230"/>
      <c r="G29" s="238" t="s">
        <v>885</v>
      </c>
      <c r="H29" s="260"/>
      <c r="I29" s="260"/>
    </row>
    <row r="30" spans="1:10" ht="17.25" customHeight="1" x14ac:dyDescent="0.25">
      <c r="A30" s="109"/>
      <c r="B30" s="114"/>
      <c r="C30" s="283" t="s">
        <v>1237</v>
      </c>
      <c r="D30" s="260"/>
      <c r="E30" s="260"/>
      <c r="F30" s="230"/>
      <c r="G30" s="238" t="s">
        <v>886</v>
      </c>
      <c r="H30" s="260"/>
      <c r="I30" s="260"/>
    </row>
    <row r="31" spans="1:10" ht="15" customHeight="1" x14ac:dyDescent="0.25">
      <c r="A31" s="109"/>
      <c r="B31" s="284" t="s">
        <v>835</v>
      </c>
      <c r="C31" s="283"/>
      <c r="D31" s="260">
        <v>0</v>
      </c>
      <c r="E31" s="260">
        <v>0</v>
      </c>
      <c r="F31" s="450" t="s">
        <v>887</v>
      </c>
      <c r="G31" s="451"/>
      <c r="H31" s="260">
        <v>210212</v>
      </c>
      <c r="I31" s="260">
        <v>0</v>
      </c>
      <c r="J31" s="114"/>
    </row>
    <row r="32" spans="1:10" ht="16.5" customHeight="1" x14ac:dyDescent="0.25">
      <c r="A32" s="109"/>
      <c r="B32" s="114"/>
      <c r="C32" s="283" t="s">
        <v>868</v>
      </c>
      <c r="D32" s="260"/>
      <c r="E32" s="260"/>
      <c r="F32" s="230"/>
      <c r="G32" s="238" t="s">
        <v>853</v>
      </c>
      <c r="H32" s="260"/>
      <c r="I32" s="260"/>
      <c r="J32" s="114"/>
    </row>
    <row r="33" spans="1:10" ht="17.25" customHeight="1" x14ac:dyDescent="0.25">
      <c r="A33" s="109"/>
      <c r="B33" s="114"/>
      <c r="C33" s="283" t="s">
        <v>1235</v>
      </c>
      <c r="D33" s="260"/>
      <c r="E33" s="260"/>
      <c r="F33" s="230"/>
      <c r="G33" s="238" t="s">
        <v>888</v>
      </c>
      <c r="H33" s="260"/>
      <c r="I33" s="260"/>
      <c r="J33" s="114"/>
    </row>
    <row r="34" spans="1:10" ht="18" customHeight="1" x14ac:dyDescent="0.25">
      <c r="A34" s="109"/>
      <c r="B34" s="114"/>
      <c r="C34" s="283" t="s">
        <v>836</v>
      </c>
      <c r="D34" s="260"/>
      <c r="E34" s="260"/>
      <c r="F34" s="230"/>
      <c r="G34" s="238" t="s">
        <v>889</v>
      </c>
      <c r="H34" s="260"/>
      <c r="I34" s="260"/>
      <c r="J34" s="114"/>
    </row>
    <row r="35" spans="1:10" ht="15" customHeight="1" x14ac:dyDescent="0.25">
      <c r="A35" s="109"/>
      <c r="B35" s="114"/>
      <c r="C35" s="283" t="s">
        <v>870</v>
      </c>
      <c r="D35" s="260"/>
      <c r="E35" s="260"/>
      <c r="F35" s="230"/>
      <c r="G35" s="238" t="s">
        <v>854</v>
      </c>
      <c r="H35" s="260"/>
      <c r="I35" s="260"/>
      <c r="J35" s="114"/>
    </row>
    <row r="36" spans="1:10" ht="15" customHeight="1" x14ac:dyDescent="0.25">
      <c r="A36" s="109"/>
      <c r="B36" s="114"/>
      <c r="C36" s="283" t="s">
        <v>869</v>
      </c>
      <c r="D36" s="260"/>
      <c r="E36" s="260"/>
      <c r="F36" s="230"/>
      <c r="G36" s="238" t="s">
        <v>890</v>
      </c>
      <c r="H36" s="260">
        <v>210212</v>
      </c>
      <c r="I36" s="260">
        <v>0</v>
      </c>
      <c r="J36" s="114"/>
    </row>
    <row r="37" spans="1:10" ht="17.25" customHeight="1" x14ac:dyDescent="0.25">
      <c r="A37" s="109"/>
      <c r="B37" s="462" t="s">
        <v>837</v>
      </c>
      <c r="C37" s="463"/>
      <c r="D37" s="260">
        <v>0</v>
      </c>
      <c r="E37" s="260">
        <v>0</v>
      </c>
      <c r="F37" s="231"/>
      <c r="G37" s="238" t="s">
        <v>893</v>
      </c>
      <c r="H37" s="260"/>
      <c r="I37" s="260"/>
      <c r="J37" s="114"/>
    </row>
    <row r="38" spans="1:10" ht="18" customHeight="1" x14ac:dyDescent="0.25">
      <c r="A38" s="109"/>
      <c r="B38" s="462" t="s">
        <v>838</v>
      </c>
      <c r="C38" s="463"/>
      <c r="D38" s="260">
        <v>0</v>
      </c>
      <c r="E38" s="260">
        <v>0</v>
      </c>
      <c r="F38" s="448" t="s">
        <v>855</v>
      </c>
      <c r="G38" s="449"/>
      <c r="H38" s="260">
        <v>0</v>
      </c>
      <c r="I38" s="260">
        <v>0</v>
      </c>
      <c r="J38" s="114"/>
    </row>
    <row r="39" spans="1:10" ht="15" customHeight="1" x14ac:dyDescent="0.25">
      <c r="A39" s="109"/>
      <c r="B39" s="114"/>
      <c r="C39" s="283" t="s">
        <v>872</v>
      </c>
      <c r="D39" s="260"/>
      <c r="E39" s="260"/>
      <c r="F39" s="230"/>
      <c r="G39" s="238" t="s">
        <v>892</v>
      </c>
      <c r="H39" s="260"/>
      <c r="I39" s="260"/>
      <c r="J39" s="114"/>
    </row>
    <row r="40" spans="1:10" ht="15" customHeight="1" x14ac:dyDescent="0.25">
      <c r="A40" s="109"/>
      <c r="B40" s="114"/>
      <c r="C40" s="283" t="s">
        <v>871</v>
      </c>
      <c r="D40" s="260"/>
      <c r="E40" s="260"/>
      <c r="F40" s="230"/>
      <c r="G40" s="238" t="s">
        <v>891</v>
      </c>
      <c r="H40" s="260"/>
      <c r="I40" s="260"/>
      <c r="J40" s="114"/>
    </row>
    <row r="41" spans="1:10" ht="15" customHeight="1" x14ac:dyDescent="0.25">
      <c r="A41" s="109"/>
      <c r="B41" s="462" t="s">
        <v>839</v>
      </c>
      <c r="C41" s="463"/>
      <c r="D41" s="260">
        <v>0</v>
      </c>
      <c r="E41" s="260">
        <v>0</v>
      </c>
      <c r="F41" s="231"/>
      <c r="G41" s="238" t="s">
        <v>856</v>
      </c>
      <c r="H41" s="260"/>
      <c r="I41" s="260"/>
      <c r="J41" s="114"/>
    </row>
    <row r="42" spans="1:10" ht="15.75" customHeight="1" x14ac:dyDescent="0.25">
      <c r="A42" s="109"/>
      <c r="B42" s="114"/>
      <c r="C42" s="283" t="s">
        <v>840</v>
      </c>
      <c r="D42" s="229"/>
      <c r="E42" s="229"/>
      <c r="F42" s="448" t="s">
        <v>857</v>
      </c>
      <c r="G42" s="449"/>
      <c r="H42" s="260">
        <v>0</v>
      </c>
      <c r="I42" s="260">
        <v>0</v>
      </c>
      <c r="J42" s="114"/>
    </row>
    <row r="43" spans="1:10" ht="15" customHeight="1" x14ac:dyDescent="0.25">
      <c r="A43" s="109"/>
      <c r="B43" s="114"/>
      <c r="C43" s="283" t="s">
        <v>841</v>
      </c>
      <c r="D43" s="229"/>
      <c r="E43" s="229"/>
      <c r="F43" s="230"/>
      <c r="G43" s="238" t="s">
        <v>858</v>
      </c>
      <c r="H43" s="260"/>
      <c r="I43" s="260"/>
      <c r="J43" s="114"/>
    </row>
    <row r="44" spans="1:10" ht="15" customHeight="1" x14ac:dyDescent="0.25">
      <c r="A44" s="109"/>
      <c r="B44" s="114"/>
      <c r="C44" s="283" t="s">
        <v>874</v>
      </c>
      <c r="D44" s="229"/>
      <c r="E44" s="229"/>
      <c r="F44" s="230"/>
      <c r="G44" s="238" t="s">
        <v>1232</v>
      </c>
      <c r="H44" s="260"/>
      <c r="I44" s="260"/>
      <c r="J44" s="114"/>
    </row>
    <row r="45" spans="1:10" ht="17.25" customHeight="1" x14ac:dyDescent="0.25">
      <c r="A45" s="109"/>
      <c r="B45" s="114"/>
      <c r="C45" s="283" t="s">
        <v>873</v>
      </c>
      <c r="D45" s="229"/>
      <c r="E45" s="229"/>
      <c r="F45" s="230"/>
      <c r="G45" s="238" t="s">
        <v>1231</v>
      </c>
      <c r="H45" s="260">
        <v>0</v>
      </c>
      <c r="I45" s="260"/>
      <c r="J45" s="114"/>
    </row>
    <row r="46" spans="1:10" x14ac:dyDescent="0.25">
      <c r="B46" s="446"/>
      <c r="C46" s="447"/>
      <c r="D46" s="229"/>
      <c r="E46" s="229"/>
      <c r="F46" s="230"/>
      <c r="G46" s="232"/>
      <c r="H46" s="260"/>
      <c r="I46" s="260"/>
      <c r="J46" s="114"/>
    </row>
    <row r="47" spans="1:10" ht="15.75" customHeight="1" x14ac:dyDescent="0.25">
      <c r="A47" s="109"/>
      <c r="B47" s="458" t="s">
        <v>842</v>
      </c>
      <c r="C47" s="459"/>
      <c r="D47" s="237">
        <v>421786</v>
      </c>
      <c r="E47" s="237">
        <v>1715948</v>
      </c>
      <c r="F47" s="490" t="s">
        <v>859</v>
      </c>
      <c r="G47" s="491"/>
      <c r="H47" s="261">
        <v>210212</v>
      </c>
      <c r="I47" s="261">
        <v>1079413</v>
      </c>
      <c r="J47" s="114"/>
    </row>
    <row r="48" spans="1:10" ht="15.75" customHeight="1" thickBot="1" x14ac:dyDescent="0.3">
      <c r="A48" s="109"/>
      <c r="B48" s="307"/>
      <c r="C48" s="311"/>
      <c r="D48" s="312"/>
      <c r="E48" s="309"/>
      <c r="F48" s="313"/>
      <c r="G48" s="306"/>
      <c r="H48" s="314"/>
      <c r="I48" s="340"/>
      <c r="J48" s="114"/>
    </row>
    <row r="49" spans="1:10" ht="15.75" customHeight="1" x14ac:dyDescent="0.25">
      <c r="A49" s="109"/>
      <c r="B49" s="310"/>
      <c r="C49" s="308"/>
      <c r="D49" s="308"/>
      <c r="E49" s="310"/>
      <c r="F49" s="308"/>
      <c r="G49" s="310"/>
      <c r="H49" s="310"/>
      <c r="I49" s="310"/>
      <c r="J49" s="109"/>
    </row>
    <row r="50" spans="1:10" ht="15.75" customHeight="1" x14ac:dyDescent="0.25">
      <c r="A50" s="109"/>
      <c r="B50" s="308"/>
      <c r="C50" s="308"/>
      <c r="D50" s="308"/>
      <c r="E50" s="308"/>
      <c r="F50" s="308"/>
      <c r="G50" s="308"/>
      <c r="H50" s="308"/>
      <c r="I50" s="308"/>
      <c r="J50" s="109"/>
    </row>
    <row r="51" spans="1:10" ht="15.75" customHeight="1" x14ac:dyDescent="0.25">
      <c r="A51" s="109"/>
      <c r="B51" s="308"/>
      <c r="C51" s="308"/>
      <c r="D51" s="308"/>
      <c r="E51" s="308"/>
      <c r="F51" s="308"/>
      <c r="G51" s="308"/>
      <c r="H51" s="308"/>
      <c r="I51" s="308"/>
      <c r="J51" s="109"/>
    </row>
    <row r="52" spans="1:10" ht="15.75" customHeight="1" x14ac:dyDescent="0.25">
      <c r="A52" s="109"/>
      <c r="B52" s="308"/>
      <c r="C52" s="308"/>
      <c r="D52" s="308"/>
      <c r="E52" s="308"/>
      <c r="F52" s="308"/>
      <c r="G52" s="308"/>
      <c r="H52" s="308"/>
      <c r="I52" s="308"/>
      <c r="J52" s="109"/>
    </row>
    <row r="53" spans="1:10" ht="15.75" customHeight="1" x14ac:dyDescent="0.25">
      <c r="A53" s="109"/>
      <c r="B53" s="308"/>
      <c r="C53" s="308"/>
      <c r="D53" s="308"/>
      <c r="E53" s="308"/>
      <c r="F53" s="308"/>
      <c r="G53" s="308"/>
      <c r="H53" s="308"/>
      <c r="I53" s="308"/>
      <c r="J53" s="109"/>
    </row>
    <row r="54" spans="1:10" ht="15.75" customHeight="1" x14ac:dyDescent="0.25">
      <c r="A54" s="109"/>
      <c r="B54" s="308"/>
      <c r="C54" s="308"/>
      <c r="D54" s="308"/>
      <c r="E54" s="308"/>
      <c r="F54" s="308"/>
      <c r="G54" s="308"/>
      <c r="H54" s="308"/>
      <c r="I54" s="308"/>
      <c r="J54" s="109"/>
    </row>
    <row r="55" spans="1:10" ht="15.75" customHeight="1" x14ac:dyDescent="0.25">
      <c r="A55" s="109"/>
      <c r="B55" s="308"/>
      <c r="C55" s="308"/>
      <c r="D55" s="308"/>
      <c r="E55" s="308"/>
      <c r="F55" s="308"/>
      <c r="G55" s="308"/>
      <c r="H55" s="308"/>
      <c r="I55" s="308"/>
      <c r="J55" s="109"/>
    </row>
    <row r="56" spans="1:10" ht="15.75" customHeight="1" x14ac:dyDescent="0.25">
      <c r="A56" s="109"/>
      <c r="B56" s="308"/>
      <c r="C56" s="308"/>
      <c r="D56" s="308"/>
      <c r="E56" s="308"/>
      <c r="F56" s="308"/>
      <c r="G56" s="308"/>
      <c r="H56" s="308"/>
      <c r="I56" s="308"/>
      <c r="J56" s="109"/>
    </row>
    <row r="57" spans="1:10" ht="15.75" customHeight="1" x14ac:dyDescent="0.25">
      <c r="A57" s="109"/>
      <c r="B57" s="308"/>
      <c r="C57" s="308"/>
      <c r="D57" s="308"/>
      <c r="E57" s="308"/>
      <c r="F57" s="308"/>
      <c r="G57" s="308"/>
      <c r="H57" s="308"/>
      <c r="I57" s="308"/>
      <c r="J57" s="109"/>
    </row>
    <row r="58" spans="1:10" ht="15.75" customHeight="1" x14ac:dyDescent="0.25">
      <c r="A58" s="109"/>
      <c r="B58" s="308"/>
      <c r="C58" s="308"/>
      <c r="D58" s="308"/>
      <c r="E58" s="308"/>
      <c r="F58" s="308"/>
      <c r="G58" s="308"/>
      <c r="H58" s="308"/>
      <c r="I58" s="308"/>
      <c r="J58" s="109"/>
    </row>
    <row r="59" spans="1:10" ht="15.75" customHeight="1" x14ac:dyDescent="0.25">
      <c r="A59" s="109"/>
      <c r="B59" s="308"/>
      <c r="C59" s="308"/>
      <c r="D59" s="308"/>
      <c r="E59" s="308"/>
      <c r="F59" s="308"/>
      <c r="G59" s="308"/>
      <c r="H59" s="308"/>
      <c r="I59" s="308"/>
      <c r="J59" s="109"/>
    </row>
    <row r="60" spans="1:10" ht="15.75" customHeight="1" x14ac:dyDescent="0.25">
      <c r="A60" s="109"/>
      <c r="B60" s="308"/>
      <c r="C60" s="308"/>
      <c r="D60" s="308"/>
      <c r="E60" s="308"/>
      <c r="F60" s="308"/>
      <c r="G60" s="308"/>
      <c r="H60" s="308"/>
      <c r="I60" s="308"/>
      <c r="J60" s="109"/>
    </row>
    <row r="61" spans="1:10" ht="15.75" customHeight="1" thickBot="1" x14ac:dyDescent="0.3">
      <c r="A61" s="109"/>
      <c r="B61" s="308"/>
      <c r="C61" s="308"/>
      <c r="D61" s="315"/>
      <c r="E61" s="315"/>
      <c r="F61" s="315"/>
      <c r="G61" s="308"/>
      <c r="H61" s="315"/>
      <c r="I61" s="308"/>
      <c r="J61" s="109"/>
    </row>
    <row r="62" spans="1:10" x14ac:dyDescent="0.25">
      <c r="B62" s="484" t="s">
        <v>55</v>
      </c>
      <c r="C62" s="485"/>
      <c r="D62" s="229"/>
      <c r="E62" s="229"/>
      <c r="F62" s="233" t="s">
        <v>56</v>
      </c>
      <c r="G62" s="316"/>
      <c r="H62" s="261">
        <v>0</v>
      </c>
      <c r="I62" s="317">
        <v>0</v>
      </c>
      <c r="J62" s="114"/>
    </row>
    <row r="63" spans="1:10" x14ac:dyDescent="0.25">
      <c r="B63" s="482" t="s">
        <v>894</v>
      </c>
      <c r="C63" s="483"/>
      <c r="D63" s="229"/>
      <c r="E63" s="229"/>
      <c r="F63" s="488" t="s">
        <v>897</v>
      </c>
      <c r="G63" s="488"/>
      <c r="H63" s="260"/>
      <c r="I63" s="260"/>
      <c r="J63" s="114"/>
    </row>
    <row r="64" spans="1:10" x14ac:dyDescent="0.25">
      <c r="A64" s="109"/>
      <c r="B64" s="482" t="s">
        <v>895</v>
      </c>
      <c r="C64" s="483"/>
      <c r="D64" s="229"/>
      <c r="E64" s="229"/>
      <c r="F64" s="488" t="s">
        <v>898</v>
      </c>
      <c r="G64" s="488"/>
      <c r="H64" s="260"/>
      <c r="I64" s="260"/>
      <c r="J64" s="114"/>
    </row>
    <row r="65" spans="1:13" x14ac:dyDescent="0.25">
      <c r="A65" s="109"/>
      <c r="B65" s="482" t="s">
        <v>1258</v>
      </c>
      <c r="C65" s="483"/>
      <c r="D65" s="229">
        <v>867420</v>
      </c>
      <c r="E65" s="229">
        <v>867420</v>
      </c>
      <c r="F65" s="488" t="s">
        <v>899</v>
      </c>
      <c r="G65" s="488"/>
      <c r="H65" s="260"/>
      <c r="I65" s="260"/>
      <c r="J65" s="114"/>
    </row>
    <row r="66" spans="1:13" s="192" customFormat="1" x14ac:dyDescent="0.25">
      <c r="A66" s="191"/>
      <c r="B66" s="462" t="s">
        <v>1257</v>
      </c>
      <c r="C66" s="463"/>
      <c r="D66" s="229">
        <v>3274815</v>
      </c>
      <c r="E66" s="234">
        <v>3274815</v>
      </c>
      <c r="F66" s="488" t="s">
        <v>917</v>
      </c>
      <c r="G66" s="488"/>
      <c r="H66" s="260"/>
      <c r="I66" s="260"/>
      <c r="J66" s="193"/>
      <c r="K66" s="191" t="s">
        <v>1259</v>
      </c>
      <c r="L66" s="191"/>
      <c r="M66" s="191"/>
    </row>
    <row r="67" spans="1:13" x14ac:dyDescent="0.25">
      <c r="A67" s="109"/>
      <c r="B67" s="482" t="s">
        <v>896</v>
      </c>
      <c r="C67" s="483"/>
      <c r="D67" s="229">
        <v>24969</v>
      </c>
      <c r="E67" s="229">
        <v>24969</v>
      </c>
      <c r="F67" s="488" t="s">
        <v>916</v>
      </c>
      <c r="G67" s="488"/>
      <c r="H67" s="260"/>
      <c r="I67" s="260"/>
      <c r="J67" s="114"/>
    </row>
    <row r="68" spans="1:13" x14ac:dyDescent="0.25">
      <c r="A68" s="109"/>
      <c r="B68" s="482" t="s">
        <v>919</v>
      </c>
      <c r="C68" s="483"/>
      <c r="D68" s="229"/>
      <c r="E68" s="235"/>
      <c r="F68" s="231"/>
      <c r="G68" s="231"/>
      <c r="H68" s="260"/>
      <c r="I68" s="260"/>
      <c r="J68" s="114"/>
    </row>
    <row r="69" spans="1:13" x14ac:dyDescent="0.25">
      <c r="A69" s="109"/>
      <c r="B69" s="482" t="s">
        <v>918</v>
      </c>
      <c r="C69" s="483"/>
      <c r="D69" s="229"/>
      <c r="E69" s="229"/>
      <c r="F69" s="480" t="s">
        <v>920</v>
      </c>
      <c r="G69" s="480"/>
      <c r="H69" s="260">
        <v>0</v>
      </c>
      <c r="I69" s="260">
        <v>0</v>
      </c>
      <c r="J69" s="114"/>
    </row>
    <row r="70" spans="1:13" ht="12" customHeight="1" x14ac:dyDescent="0.25">
      <c r="A70" s="109"/>
      <c r="B70" s="482" t="s">
        <v>1234</v>
      </c>
      <c r="C70" s="483"/>
      <c r="D70" s="229"/>
      <c r="E70" s="229"/>
      <c r="F70" s="231"/>
      <c r="G70" s="231"/>
      <c r="H70" s="260"/>
      <c r="I70" s="260"/>
      <c r="J70" s="114"/>
    </row>
    <row r="71" spans="1:13" ht="12" customHeight="1" x14ac:dyDescent="0.25">
      <c r="A71" s="109"/>
      <c r="B71" s="482" t="s">
        <v>1233</v>
      </c>
      <c r="C71" s="483"/>
      <c r="D71" s="229"/>
      <c r="E71" s="229"/>
      <c r="F71" s="231"/>
      <c r="G71" s="232"/>
      <c r="H71" s="260"/>
      <c r="I71" s="260"/>
      <c r="J71" s="114"/>
    </row>
    <row r="72" spans="1:13" x14ac:dyDescent="0.25">
      <c r="A72" s="109"/>
      <c r="B72" s="114"/>
      <c r="C72" s="111"/>
      <c r="D72" s="229"/>
      <c r="E72" s="229"/>
      <c r="F72" s="481" t="s">
        <v>921</v>
      </c>
      <c r="G72" s="481"/>
      <c r="H72" s="261">
        <v>210212</v>
      </c>
      <c r="I72" s="261">
        <v>1079413</v>
      </c>
      <c r="J72" s="114"/>
    </row>
    <row r="73" spans="1:13" x14ac:dyDescent="0.25">
      <c r="A73" s="109"/>
      <c r="B73" s="458" t="s">
        <v>915</v>
      </c>
      <c r="C73" s="459"/>
      <c r="D73" s="237">
        <v>4167204</v>
      </c>
      <c r="E73" s="237">
        <v>4167204</v>
      </c>
      <c r="F73" s="231"/>
      <c r="G73" s="232"/>
      <c r="H73" s="260"/>
      <c r="I73" s="260"/>
      <c r="J73" s="114"/>
    </row>
    <row r="74" spans="1:13" x14ac:dyDescent="0.25">
      <c r="A74" s="109"/>
      <c r="B74" s="114"/>
      <c r="C74" s="111"/>
      <c r="D74" s="229"/>
      <c r="E74" s="229"/>
      <c r="F74" s="481" t="s">
        <v>900</v>
      </c>
      <c r="G74" s="481"/>
      <c r="H74" s="260"/>
      <c r="I74" s="260"/>
      <c r="J74" s="114"/>
    </row>
    <row r="75" spans="1:13" x14ac:dyDescent="0.25">
      <c r="A75" s="109"/>
      <c r="B75" s="486" t="s">
        <v>914</v>
      </c>
      <c r="C75" s="487"/>
      <c r="D75" s="237">
        <v>4588990</v>
      </c>
      <c r="E75" s="237">
        <v>5883152</v>
      </c>
      <c r="F75" s="231"/>
      <c r="G75" s="232"/>
      <c r="H75" s="260"/>
      <c r="I75" s="260"/>
      <c r="J75" s="114"/>
    </row>
    <row r="76" spans="1:13" ht="9.75" customHeight="1" x14ac:dyDescent="0.25">
      <c r="A76" s="109"/>
      <c r="B76" s="285"/>
      <c r="C76" s="282"/>
      <c r="D76" s="229"/>
      <c r="E76" s="229"/>
      <c r="F76" s="231"/>
      <c r="G76" s="232"/>
      <c r="H76" s="260"/>
      <c r="I76" s="260"/>
      <c r="J76" s="114"/>
    </row>
    <row r="77" spans="1:13" x14ac:dyDescent="0.25">
      <c r="A77" s="109"/>
      <c r="B77" s="114"/>
      <c r="C77" s="111"/>
      <c r="D77" s="229"/>
      <c r="E77" s="229"/>
      <c r="F77" s="481" t="s">
        <v>901</v>
      </c>
      <c r="G77" s="481"/>
      <c r="H77" s="261">
        <v>0</v>
      </c>
      <c r="I77" s="261">
        <v>0</v>
      </c>
      <c r="J77" s="114"/>
    </row>
    <row r="78" spans="1:13" x14ac:dyDescent="0.25">
      <c r="A78" s="109"/>
      <c r="B78" s="114"/>
      <c r="C78" s="111"/>
      <c r="D78" s="229"/>
      <c r="E78" s="229"/>
      <c r="F78" s="488" t="s">
        <v>902</v>
      </c>
      <c r="G78" s="488"/>
      <c r="H78" s="260"/>
      <c r="I78" s="260"/>
      <c r="J78" s="114"/>
    </row>
    <row r="79" spans="1:13" x14ac:dyDescent="0.25">
      <c r="A79" s="109"/>
      <c r="B79" s="114"/>
      <c r="C79" s="111"/>
      <c r="D79" s="229"/>
      <c r="E79" s="229"/>
      <c r="F79" s="488" t="s">
        <v>903</v>
      </c>
      <c r="G79" s="488"/>
      <c r="H79" s="260"/>
      <c r="I79" s="260"/>
      <c r="J79" s="114"/>
    </row>
    <row r="80" spans="1:13" x14ac:dyDescent="0.25">
      <c r="A80" s="109"/>
      <c r="B80" s="114"/>
      <c r="C80" s="111"/>
      <c r="D80" s="229"/>
      <c r="E80" s="229"/>
      <c r="F80" s="488" t="s">
        <v>904</v>
      </c>
      <c r="G80" s="488"/>
      <c r="H80" s="260"/>
      <c r="I80" s="260"/>
      <c r="J80" s="114"/>
    </row>
    <row r="81" spans="1:10" ht="9.75" customHeight="1" x14ac:dyDescent="0.25">
      <c r="A81" s="109"/>
      <c r="B81" s="114"/>
      <c r="C81" s="111"/>
      <c r="D81" s="229"/>
      <c r="E81" s="229"/>
      <c r="F81" s="231"/>
      <c r="G81" s="239"/>
      <c r="H81" s="260"/>
      <c r="I81" s="260"/>
      <c r="J81" s="114"/>
    </row>
    <row r="82" spans="1:10" ht="10.5" customHeight="1" x14ac:dyDescent="0.25">
      <c r="A82" s="109"/>
      <c r="B82" s="114"/>
      <c r="C82" s="111"/>
      <c r="D82" s="229"/>
      <c r="E82" s="229"/>
      <c r="F82" s="231"/>
      <c r="G82" s="239"/>
      <c r="H82" s="260"/>
      <c r="I82" s="260"/>
      <c r="J82" s="114"/>
    </row>
    <row r="83" spans="1:10" x14ac:dyDescent="0.25">
      <c r="A83" s="109"/>
      <c r="B83" s="114"/>
      <c r="C83" s="111"/>
      <c r="D83" s="229"/>
      <c r="E83" s="229"/>
      <c r="F83" s="481" t="s">
        <v>905</v>
      </c>
      <c r="G83" s="481"/>
      <c r="H83" s="261">
        <v>2292450</v>
      </c>
      <c r="I83" s="261">
        <v>2717411</v>
      </c>
      <c r="J83" s="114"/>
    </row>
    <row r="84" spans="1:10" x14ac:dyDescent="0.25">
      <c r="A84" s="109"/>
      <c r="B84" s="114"/>
      <c r="C84" s="111"/>
      <c r="D84" s="229"/>
      <c r="E84" s="229"/>
      <c r="F84" s="488" t="s">
        <v>906</v>
      </c>
      <c r="G84" s="488"/>
      <c r="H84" s="260">
        <v>-62906</v>
      </c>
      <c r="I84" s="260">
        <v>71325</v>
      </c>
      <c r="J84" s="114"/>
    </row>
    <row r="85" spans="1:10" x14ac:dyDescent="0.25">
      <c r="A85" s="109"/>
      <c r="B85" s="114"/>
      <c r="C85" s="111"/>
      <c r="D85" s="229"/>
      <c r="E85" s="229"/>
      <c r="F85" s="488" t="s">
        <v>907</v>
      </c>
      <c r="G85" s="488"/>
      <c r="H85" s="260">
        <v>2355356</v>
      </c>
      <c r="I85" s="260">
        <v>2646086</v>
      </c>
      <c r="J85" s="114"/>
    </row>
    <row r="86" spans="1:10" x14ac:dyDescent="0.25">
      <c r="A86" s="109"/>
      <c r="B86" s="114"/>
      <c r="C86" s="111"/>
      <c r="D86" s="229"/>
      <c r="E86" s="229"/>
      <c r="F86" s="488" t="s">
        <v>908</v>
      </c>
      <c r="G86" s="488"/>
      <c r="H86" s="260"/>
      <c r="I86" s="260"/>
      <c r="J86" s="114"/>
    </row>
    <row r="87" spans="1:10" x14ac:dyDescent="0.25">
      <c r="A87" s="109"/>
      <c r="B87" s="114"/>
      <c r="C87" s="111"/>
      <c r="D87" s="229"/>
      <c r="E87" s="229"/>
      <c r="F87" s="488" t="s">
        <v>909</v>
      </c>
      <c r="G87" s="488"/>
      <c r="H87" s="260"/>
      <c r="I87" s="260"/>
      <c r="J87" s="114"/>
    </row>
    <row r="88" spans="1:10" ht="11.25" customHeight="1" x14ac:dyDescent="0.25">
      <c r="A88" s="109"/>
      <c r="B88" s="114"/>
      <c r="C88" s="111"/>
      <c r="D88" s="229"/>
      <c r="E88" s="229"/>
      <c r="F88" s="231"/>
      <c r="G88" s="239"/>
      <c r="H88" s="260"/>
      <c r="I88" s="260"/>
      <c r="J88" s="114"/>
    </row>
    <row r="89" spans="1:10" ht="11.25" customHeight="1" x14ac:dyDescent="0.25">
      <c r="A89" s="109"/>
      <c r="B89" s="114"/>
      <c r="C89" s="111"/>
      <c r="D89" s="229"/>
      <c r="E89" s="229"/>
      <c r="F89" s="231"/>
      <c r="G89" s="239"/>
      <c r="H89" s="260"/>
      <c r="I89" s="260"/>
      <c r="J89" s="114"/>
    </row>
    <row r="90" spans="1:10" ht="27" customHeight="1" x14ac:dyDescent="0.25">
      <c r="A90" s="109"/>
      <c r="B90" s="114"/>
      <c r="C90" s="111"/>
      <c r="D90" s="229"/>
      <c r="E90" s="229"/>
      <c r="F90" s="452" t="s">
        <v>1239</v>
      </c>
      <c r="G90" s="453"/>
      <c r="H90" s="261">
        <v>2086328</v>
      </c>
      <c r="I90" s="261">
        <v>2086328</v>
      </c>
      <c r="J90" s="114"/>
    </row>
    <row r="91" spans="1:10" x14ac:dyDescent="0.25">
      <c r="A91" s="109"/>
      <c r="B91" s="114"/>
      <c r="C91" s="111"/>
      <c r="D91" s="229"/>
      <c r="E91" s="229"/>
      <c r="F91" s="488" t="s">
        <v>910</v>
      </c>
      <c r="G91" s="488"/>
      <c r="H91" s="260"/>
      <c r="I91" s="260"/>
      <c r="J91" s="114"/>
    </row>
    <row r="92" spans="1:10" x14ac:dyDescent="0.25">
      <c r="A92" s="109"/>
      <c r="B92" s="114"/>
      <c r="C92" s="111"/>
      <c r="D92" s="236"/>
      <c r="E92" s="236"/>
      <c r="F92" s="488" t="s">
        <v>911</v>
      </c>
      <c r="G92" s="488"/>
      <c r="H92" s="260">
        <v>2086328</v>
      </c>
      <c r="I92" s="260">
        <v>2086328</v>
      </c>
      <c r="J92" s="114"/>
    </row>
    <row r="93" spans="1:10" x14ac:dyDescent="0.25">
      <c r="A93" s="109"/>
      <c r="B93" s="114"/>
      <c r="C93" s="111"/>
      <c r="D93" s="236"/>
      <c r="E93" s="236"/>
      <c r="F93" s="231"/>
      <c r="G93" s="239"/>
      <c r="H93" s="260"/>
      <c r="I93" s="260"/>
      <c r="J93" s="114"/>
    </row>
    <row r="94" spans="1:10" x14ac:dyDescent="0.25">
      <c r="A94" s="109"/>
      <c r="B94" s="114"/>
      <c r="C94" s="111"/>
      <c r="D94" s="236"/>
      <c r="E94" s="236"/>
      <c r="F94" s="481" t="s">
        <v>912</v>
      </c>
      <c r="G94" s="481"/>
      <c r="H94" s="261">
        <v>4378778</v>
      </c>
      <c r="I94" s="261">
        <v>4803739</v>
      </c>
      <c r="J94" s="114"/>
    </row>
    <row r="95" spans="1:10" x14ac:dyDescent="0.25">
      <c r="A95" s="109"/>
      <c r="B95" s="114"/>
      <c r="C95" s="111"/>
      <c r="D95" s="236"/>
      <c r="E95" s="236"/>
      <c r="F95" s="231"/>
      <c r="G95" s="239"/>
      <c r="H95" s="260"/>
      <c r="I95" s="260"/>
      <c r="J95" s="114"/>
    </row>
    <row r="96" spans="1:10" x14ac:dyDescent="0.25">
      <c r="A96" s="109"/>
      <c r="B96" s="114"/>
      <c r="C96" s="111"/>
      <c r="D96" s="236"/>
      <c r="E96" s="236"/>
      <c r="F96" s="489" t="s">
        <v>913</v>
      </c>
      <c r="G96" s="489"/>
      <c r="H96" s="261">
        <v>4588990</v>
      </c>
      <c r="I96" s="261">
        <v>5883152</v>
      </c>
      <c r="J96" s="114"/>
    </row>
    <row r="97" spans="1:10" x14ac:dyDescent="0.25">
      <c r="A97" s="109"/>
      <c r="B97" s="114"/>
      <c r="C97" s="111"/>
      <c r="D97" s="236"/>
      <c r="E97" s="236"/>
      <c r="F97" s="231"/>
      <c r="G97" s="232"/>
      <c r="H97" s="229"/>
      <c r="I97" s="229"/>
      <c r="J97" s="114"/>
    </row>
    <row r="98" spans="1:10" x14ac:dyDescent="0.25">
      <c r="A98" s="109"/>
      <c r="B98" s="114"/>
      <c r="C98" s="111"/>
      <c r="D98" s="236"/>
      <c r="E98" s="236"/>
      <c r="F98" s="231"/>
      <c r="G98" s="232"/>
      <c r="H98" s="229"/>
      <c r="I98" s="229"/>
      <c r="J98" s="114"/>
    </row>
    <row r="99" spans="1:10" ht="15.75" thickBot="1" x14ac:dyDescent="0.3">
      <c r="A99" s="109"/>
      <c r="B99" s="116"/>
      <c r="C99" s="118"/>
      <c r="D99" s="190"/>
      <c r="E99" s="190"/>
      <c r="F99" s="117"/>
      <c r="G99" s="117"/>
      <c r="H99" s="190"/>
      <c r="I99" s="190"/>
      <c r="J99" s="114"/>
    </row>
    <row r="100" spans="1:10" x14ac:dyDescent="0.25">
      <c r="H100" s="112"/>
    </row>
    <row r="102" spans="1:10" x14ac:dyDescent="0.25">
      <c r="C102" s="366" t="s">
        <v>1271</v>
      </c>
      <c r="D102" s="364"/>
      <c r="E102" s="364"/>
      <c r="F102" s="364"/>
      <c r="G102" s="362" t="s">
        <v>1266</v>
      </c>
    </row>
    <row r="103" spans="1:10" x14ac:dyDescent="0.25">
      <c r="C103" s="366" t="s">
        <v>1264</v>
      </c>
      <c r="D103" s="286"/>
      <c r="E103" s="286"/>
      <c r="F103" s="286"/>
      <c r="G103" s="362" t="s">
        <v>1267</v>
      </c>
    </row>
    <row r="104" spans="1:10" x14ac:dyDescent="0.25">
      <c r="C104" s="362"/>
      <c r="D104" s="286"/>
      <c r="E104" s="286"/>
      <c r="F104" s="286"/>
      <c r="G104" s="362"/>
    </row>
  </sheetData>
  <mergeCells count="64">
    <mergeCell ref="F96:G96"/>
    <mergeCell ref="F38:G38"/>
    <mergeCell ref="F42:G42"/>
    <mergeCell ref="F47:G47"/>
    <mergeCell ref="F77:G77"/>
    <mergeCell ref="F78:G78"/>
    <mergeCell ref="F79:G79"/>
    <mergeCell ref="F85:G85"/>
    <mergeCell ref="F86:G86"/>
    <mergeCell ref="F87:G87"/>
    <mergeCell ref="F90:G90"/>
    <mergeCell ref="F80:G80"/>
    <mergeCell ref="F91:G91"/>
    <mergeCell ref="F92:G92"/>
    <mergeCell ref="F83:G83"/>
    <mergeCell ref="F84:G84"/>
    <mergeCell ref="F94:G94"/>
    <mergeCell ref="B62:C62"/>
    <mergeCell ref="B73:C73"/>
    <mergeCell ref="B63:C63"/>
    <mergeCell ref="B64:C64"/>
    <mergeCell ref="B65:C65"/>
    <mergeCell ref="B67:C67"/>
    <mergeCell ref="B68:C68"/>
    <mergeCell ref="B71:C71"/>
    <mergeCell ref="B66:C66"/>
    <mergeCell ref="B75:C75"/>
    <mergeCell ref="F63:G63"/>
    <mergeCell ref="F64:G64"/>
    <mergeCell ref="F65:G65"/>
    <mergeCell ref="F66:G66"/>
    <mergeCell ref="F67:G67"/>
    <mergeCell ref="F69:G69"/>
    <mergeCell ref="F72:G72"/>
    <mergeCell ref="F74:G74"/>
    <mergeCell ref="B69:C69"/>
    <mergeCell ref="B70:C70"/>
    <mergeCell ref="B2:I2"/>
    <mergeCell ref="B3:I3"/>
    <mergeCell ref="B4:I4"/>
    <mergeCell ref="D5:D6"/>
    <mergeCell ref="H5:H6"/>
    <mergeCell ref="I5:I6"/>
    <mergeCell ref="B5:C6"/>
    <mergeCell ref="F5:G6"/>
    <mergeCell ref="B47:C47"/>
    <mergeCell ref="B9:C9"/>
    <mergeCell ref="B38:C38"/>
    <mergeCell ref="B41:C41"/>
    <mergeCell ref="B37:C37"/>
    <mergeCell ref="B17:C17"/>
    <mergeCell ref="B25:C25"/>
    <mergeCell ref="F7:G7"/>
    <mergeCell ref="F8:G8"/>
    <mergeCell ref="E5:E6"/>
    <mergeCell ref="B46:C46"/>
    <mergeCell ref="F26:G26"/>
    <mergeCell ref="F27:G27"/>
    <mergeCell ref="F31:G31"/>
    <mergeCell ref="F9:G9"/>
    <mergeCell ref="F19:G19"/>
    <mergeCell ref="F23:G23"/>
    <mergeCell ref="B7:C7"/>
    <mergeCell ref="B8:C8"/>
  </mergeCells>
  <printOptions horizontalCentered="1" verticalCentered="1"/>
  <pageMargins left="0" right="0" top="0.34" bottom="0" header="0.34" footer="0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5"/>
  <sheetViews>
    <sheetView topLeftCell="A13" workbookViewId="0">
      <selection activeCell="E41" sqref="E41"/>
    </sheetView>
  </sheetViews>
  <sheetFormatPr baseColWidth="10" defaultRowHeight="15" x14ac:dyDescent="0.25"/>
  <cols>
    <col min="1" max="1" width="2.42578125" customWidth="1"/>
    <col min="2" max="3" width="2.7109375" customWidth="1"/>
    <col min="4" max="4" width="27.7109375" customWidth="1"/>
    <col min="5" max="5" width="13.85546875" customWidth="1"/>
    <col min="6" max="6" width="14.28515625" customWidth="1"/>
    <col min="7" max="7" width="13.28515625" customWidth="1"/>
    <col min="8" max="8" width="14.28515625" customWidth="1"/>
    <col min="9" max="9" width="13" customWidth="1"/>
    <col min="10" max="10" width="13.5703125" customWidth="1"/>
    <col min="11" max="11" width="16.85546875" customWidth="1"/>
  </cols>
  <sheetData>
    <row r="1" spans="2:13" ht="15.75" thickBot="1" x14ac:dyDescent="0.3">
      <c r="B1" t="s">
        <v>1261</v>
      </c>
    </row>
    <row r="2" spans="2:13" ht="15.75" thickBot="1" x14ac:dyDescent="0.3">
      <c r="B2" s="514" t="s">
        <v>693</v>
      </c>
      <c r="C2" s="515"/>
      <c r="D2" s="516"/>
      <c r="E2" s="516"/>
      <c r="F2" s="516"/>
      <c r="G2" s="516"/>
      <c r="H2" s="516"/>
      <c r="I2" s="516"/>
      <c r="J2" s="516"/>
      <c r="K2" s="517"/>
    </row>
    <row r="3" spans="2:13" ht="15.75" customHeight="1" thickBot="1" x14ac:dyDescent="0.3">
      <c r="B3" s="514" t="s">
        <v>922</v>
      </c>
      <c r="C3" s="515"/>
      <c r="D3" s="516"/>
      <c r="E3" s="516"/>
      <c r="F3" s="516"/>
      <c r="G3" s="516"/>
      <c r="H3" s="516"/>
      <c r="I3" s="516"/>
      <c r="J3" s="516"/>
      <c r="K3" s="517"/>
    </row>
    <row r="4" spans="2:13" ht="15.75" customHeight="1" thickBot="1" x14ac:dyDescent="0.3">
      <c r="B4" s="514" t="s">
        <v>1273</v>
      </c>
      <c r="C4" s="515"/>
      <c r="D4" s="516"/>
      <c r="E4" s="516"/>
      <c r="F4" s="516"/>
      <c r="G4" s="516"/>
      <c r="H4" s="516"/>
      <c r="I4" s="516"/>
      <c r="J4" s="516"/>
      <c r="K4" s="517"/>
    </row>
    <row r="5" spans="2:13" ht="15.75" customHeight="1" thickBot="1" x14ac:dyDescent="0.3">
      <c r="B5" s="514" t="s">
        <v>923</v>
      </c>
      <c r="C5" s="515"/>
      <c r="D5" s="516"/>
      <c r="E5" s="516"/>
      <c r="F5" s="516"/>
      <c r="G5" s="516"/>
      <c r="H5" s="516"/>
      <c r="I5" s="516"/>
      <c r="J5" s="516"/>
      <c r="K5" s="517"/>
    </row>
    <row r="6" spans="2:13" ht="36.75" customHeight="1" x14ac:dyDescent="0.25">
      <c r="B6" s="518" t="s">
        <v>942</v>
      </c>
      <c r="C6" s="519"/>
      <c r="D6" s="520"/>
      <c r="E6" s="328" t="s">
        <v>943</v>
      </c>
      <c r="F6" s="524" t="s">
        <v>924</v>
      </c>
      <c r="G6" s="524" t="s">
        <v>925</v>
      </c>
      <c r="H6" s="524" t="s">
        <v>944</v>
      </c>
      <c r="I6" s="328" t="s">
        <v>945</v>
      </c>
      <c r="J6" s="524" t="s">
        <v>927</v>
      </c>
      <c r="K6" s="524" t="s">
        <v>928</v>
      </c>
    </row>
    <row r="7" spans="2:13" ht="41.25" customHeight="1" thickBot="1" x14ac:dyDescent="0.3">
      <c r="B7" s="521"/>
      <c r="C7" s="522"/>
      <c r="D7" s="523"/>
      <c r="E7" s="329" t="s">
        <v>1270</v>
      </c>
      <c r="F7" s="525"/>
      <c r="G7" s="525"/>
      <c r="H7" s="525"/>
      <c r="I7" s="329" t="s">
        <v>926</v>
      </c>
      <c r="J7" s="525"/>
      <c r="K7" s="525"/>
    </row>
    <row r="8" spans="2:13" x14ac:dyDescent="0.25">
      <c r="B8" s="511"/>
      <c r="C8" s="512"/>
      <c r="D8" s="513"/>
      <c r="E8" s="240"/>
      <c r="F8" s="240"/>
      <c r="G8" s="240"/>
      <c r="H8" s="240"/>
      <c r="I8" s="240"/>
      <c r="J8" s="240"/>
      <c r="K8" s="240"/>
    </row>
    <row r="9" spans="2:13" ht="22.5" customHeight="1" x14ac:dyDescent="0.25">
      <c r="B9" s="493" t="s">
        <v>929</v>
      </c>
      <c r="C9" s="494"/>
      <c r="D9" s="495"/>
      <c r="E9" s="262">
        <v>0</v>
      </c>
      <c r="F9" s="262">
        <v>0</v>
      </c>
      <c r="G9" s="262">
        <v>0</v>
      </c>
      <c r="H9" s="262">
        <v>0</v>
      </c>
      <c r="I9" s="262">
        <v>0</v>
      </c>
      <c r="J9" s="262">
        <v>0</v>
      </c>
      <c r="K9" s="262">
        <v>0</v>
      </c>
    </row>
    <row r="10" spans="2:13" x14ac:dyDescent="0.25">
      <c r="B10" s="443" t="s">
        <v>951</v>
      </c>
      <c r="C10" s="444"/>
      <c r="D10" s="477"/>
      <c r="E10" s="262">
        <v>0</v>
      </c>
      <c r="F10" s="262">
        <v>0</v>
      </c>
      <c r="G10" s="262">
        <v>0</v>
      </c>
      <c r="H10" s="262">
        <v>0</v>
      </c>
      <c r="I10" s="262">
        <v>0</v>
      </c>
      <c r="J10" s="262">
        <v>0</v>
      </c>
      <c r="K10" s="262">
        <v>0</v>
      </c>
    </row>
    <row r="11" spans="2:13" ht="11.25" customHeight="1" x14ac:dyDescent="0.25">
      <c r="B11" s="114"/>
      <c r="C11" s="206"/>
      <c r="D11" s="200"/>
      <c r="E11" s="242"/>
      <c r="F11" s="242"/>
      <c r="G11" s="242"/>
      <c r="H11" s="242"/>
      <c r="I11" s="242"/>
      <c r="J11" s="242"/>
      <c r="K11" s="242"/>
    </row>
    <row r="12" spans="2:13" x14ac:dyDescent="0.25">
      <c r="B12" s="202"/>
      <c r="C12" s="203"/>
      <c r="D12" s="123" t="s">
        <v>946</v>
      </c>
      <c r="E12" s="242"/>
      <c r="F12" s="242"/>
      <c r="G12" s="242"/>
      <c r="H12" s="242"/>
      <c r="I12" s="242"/>
      <c r="J12" s="242"/>
      <c r="K12" s="242"/>
    </row>
    <row r="13" spans="2:13" ht="12" customHeight="1" x14ac:dyDescent="0.25">
      <c r="B13" s="202"/>
      <c r="C13" s="203"/>
      <c r="D13" s="123"/>
      <c r="E13" s="242"/>
      <c r="F13" s="242"/>
      <c r="G13" s="242"/>
      <c r="H13" s="242"/>
      <c r="I13" s="242"/>
      <c r="J13" s="242"/>
      <c r="K13" s="242"/>
    </row>
    <row r="14" spans="2:13" x14ac:dyDescent="0.25">
      <c r="B14" s="122"/>
      <c r="C14" s="165"/>
      <c r="D14" s="123" t="s">
        <v>939</v>
      </c>
      <c r="E14" s="243"/>
      <c r="F14" s="243"/>
      <c r="G14" s="243"/>
      <c r="H14" s="243"/>
      <c r="I14" s="243"/>
      <c r="J14" s="243"/>
      <c r="K14" s="243"/>
    </row>
    <row r="15" spans="2:13" x14ac:dyDescent="0.25">
      <c r="B15" s="122"/>
      <c r="C15" s="165"/>
      <c r="D15" s="123"/>
      <c r="E15" s="243"/>
      <c r="F15" s="243"/>
      <c r="G15" s="243"/>
      <c r="H15" s="243"/>
      <c r="I15" s="243"/>
      <c r="J15" s="243"/>
      <c r="K15" s="243"/>
    </row>
    <row r="16" spans="2:13" x14ac:dyDescent="0.25">
      <c r="B16" s="122"/>
      <c r="C16" s="165"/>
      <c r="D16" s="123" t="s">
        <v>930</v>
      </c>
      <c r="E16" s="243"/>
      <c r="F16" s="243"/>
      <c r="G16" s="243"/>
      <c r="H16" s="243"/>
      <c r="I16" s="243"/>
      <c r="J16" s="243"/>
      <c r="K16" s="243"/>
      <c r="M16" t="s">
        <v>1227</v>
      </c>
    </row>
    <row r="17" spans="2:11" ht="11.25" customHeight="1" x14ac:dyDescent="0.25">
      <c r="B17" s="122"/>
      <c r="C17" s="165"/>
      <c r="D17" s="123"/>
      <c r="E17" s="243"/>
      <c r="F17" s="243"/>
      <c r="G17" s="243"/>
      <c r="H17" s="243"/>
      <c r="I17" s="243"/>
      <c r="J17" s="243"/>
      <c r="K17" s="243"/>
    </row>
    <row r="18" spans="2:11" x14ac:dyDescent="0.25">
      <c r="B18" s="493" t="s">
        <v>947</v>
      </c>
      <c r="C18" s="494"/>
      <c r="D18" s="495"/>
      <c r="E18" s="262">
        <v>0</v>
      </c>
      <c r="F18" s="262">
        <v>0</v>
      </c>
      <c r="G18" s="262">
        <v>0</v>
      </c>
      <c r="H18" s="262">
        <v>0</v>
      </c>
      <c r="I18" s="262">
        <v>0</v>
      </c>
      <c r="J18" s="262">
        <v>0</v>
      </c>
      <c r="K18" s="262">
        <v>0</v>
      </c>
    </row>
    <row r="19" spans="2:11" ht="12" customHeight="1" x14ac:dyDescent="0.25">
      <c r="B19" s="202"/>
      <c r="C19" s="203"/>
      <c r="D19" s="204"/>
      <c r="E19" s="242"/>
      <c r="F19" s="242"/>
      <c r="G19" s="242"/>
      <c r="H19" s="242"/>
      <c r="I19" s="242"/>
      <c r="J19" s="242"/>
      <c r="K19" s="242"/>
    </row>
    <row r="20" spans="2:11" x14ac:dyDescent="0.25">
      <c r="B20" s="202"/>
      <c r="C20" s="203"/>
      <c r="D20" s="123" t="s">
        <v>940</v>
      </c>
      <c r="E20" s="242"/>
      <c r="F20" s="242"/>
      <c r="G20" s="242"/>
      <c r="H20" s="242"/>
      <c r="I20" s="242"/>
      <c r="J20" s="242"/>
      <c r="K20" s="242"/>
    </row>
    <row r="21" spans="2:11" ht="12" customHeight="1" x14ac:dyDescent="0.25">
      <c r="B21" s="202"/>
      <c r="C21" s="203"/>
      <c r="D21" s="123"/>
      <c r="E21" s="242"/>
      <c r="F21" s="242"/>
      <c r="G21" s="242"/>
      <c r="H21" s="242"/>
      <c r="I21" s="242"/>
      <c r="J21" s="242"/>
      <c r="K21" s="242"/>
    </row>
    <row r="22" spans="2:11" x14ac:dyDescent="0.25">
      <c r="B22" s="122"/>
      <c r="C22" s="165"/>
      <c r="D22" s="123" t="s">
        <v>941</v>
      </c>
      <c r="E22" s="243"/>
      <c r="F22" s="243"/>
      <c r="G22" s="243"/>
      <c r="H22" s="243"/>
      <c r="I22" s="243"/>
      <c r="J22" s="243"/>
      <c r="K22" s="243"/>
    </row>
    <row r="23" spans="2:11" ht="11.25" customHeight="1" x14ac:dyDescent="0.25">
      <c r="B23" s="122"/>
      <c r="C23" s="165"/>
      <c r="D23" s="123"/>
      <c r="E23" s="243"/>
      <c r="F23" s="243"/>
      <c r="G23" s="243"/>
      <c r="H23" s="243"/>
      <c r="I23" s="243"/>
      <c r="J23" s="243"/>
      <c r="K23" s="243"/>
    </row>
    <row r="24" spans="2:11" x14ac:dyDescent="0.25">
      <c r="B24" s="122"/>
      <c r="C24" s="165"/>
      <c r="D24" s="123" t="s">
        <v>931</v>
      </c>
      <c r="E24" s="243"/>
      <c r="F24" s="243"/>
      <c r="G24" s="243"/>
      <c r="H24" s="243"/>
      <c r="I24" s="243"/>
      <c r="J24" s="243"/>
      <c r="K24" s="243"/>
    </row>
    <row r="25" spans="2:11" ht="11.25" customHeight="1" x14ac:dyDescent="0.25">
      <c r="B25" s="122"/>
      <c r="C25" s="165"/>
      <c r="D25" s="123"/>
      <c r="E25" s="304"/>
      <c r="F25" s="243"/>
      <c r="G25" s="243"/>
      <c r="H25" s="243"/>
      <c r="I25" s="243"/>
      <c r="J25" s="243"/>
      <c r="K25" s="243"/>
    </row>
    <row r="26" spans="2:11" x14ac:dyDescent="0.25">
      <c r="B26" s="493" t="s">
        <v>948</v>
      </c>
      <c r="C26" s="494"/>
      <c r="D26" s="495"/>
      <c r="E26" s="304">
        <v>1079413</v>
      </c>
      <c r="F26" s="353">
        <v>2413860</v>
      </c>
      <c r="G26" s="323">
        <v>0</v>
      </c>
      <c r="H26" s="304">
        <v>1544659</v>
      </c>
      <c r="I26" s="304">
        <v>210212</v>
      </c>
      <c r="J26" s="262">
        <v>0</v>
      </c>
      <c r="K26" s="262">
        <v>0</v>
      </c>
    </row>
    <row r="27" spans="2:11" x14ac:dyDescent="0.25">
      <c r="B27" s="122"/>
      <c r="C27" s="165"/>
      <c r="D27" s="123"/>
      <c r="E27" s="355"/>
      <c r="F27" s="281"/>
      <c r="G27" s="281"/>
      <c r="H27" s="304"/>
      <c r="I27" s="345"/>
      <c r="J27" s="262"/>
      <c r="K27" s="262"/>
    </row>
    <row r="28" spans="2:11" ht="23.25" customHeight="1" x14ac:dyDescent="0.25">
      <c r="B28" s="493" t="s">
        <v>949</v>
      </c>
      <c r="C28" s="494"/>
      <c r="D28" s="495"/>
      <c r="E28" s="304">
        <v>1079413</v>
      </c>
      <c r="F28" s="304">
        <v>2413860</v>
      </c>
      <c r="G28" s="323">
        <v>0</v>
      </c>
      <c r="H28" s="304">
        <v>1544659</v>
      </c>
      <c r="I28" s="304">
        <v>210212</v>
      </c>
      <c r="J28" s="262">
        <v>0</v>
      </c>
      <c r="K28" s="262">
        <v>0</v>
      </c>
    </row>
    <row r="29" spans="2:11" ht="9.75" customHeight="1" x14ac:dyDescent="0.25">
      <c r="B29" s="493"/>
      <c r="C29" s="494"/>
      <c r="D29" s="495"/>
      <c r="E29" s="242"/>
      <c r="F29" s="242"/>
      <c r="G29" s="242"/>
      <c r="H29" s="242"/>
      <c r="I29" s="242"/>
      <c r="J29" s="242"/>
      <c r="K29" s="242"/>
    </row>
    <row r="30" spans="2:11" ht="16.5" customHeight="1" x14ac:dyDescent="0.25">
      <c r="B30" s="493" t="s">
        <v>938</v>
      </c>
      <c r="C30" s="494"/>
      <c r="D30" s="495"/>
      <c r="E30" s="262">
        <v>0</v>
      </c>
      <c r="F30" s="262">
        <v>0</v>
      </c>
      <c r="G30" s="262">
        <v>0</v>
      </c>
      <c r="H30" s="262">
        <v>0</v>
      </c>
      <c r="I30" s="262">
        <v>0</v>
      </c>
      <c r="J30" s="262">
        <v>0</v>
      </c>
      <c r="K30" s="262">
        <v>0</v>
      </c>
    </row>
    <row r="31" spans="2:11" ht="10.5" customHeight="1" x14ac:dyDescent="0.25">
      <c r="B31" s="202"/>
      <c r="C31" s="203"/>
      <c r="D31" s="204"/>
      <c r="E31" s="244"/>
      <c r="F31" s="242"/>
      <c r="G31" s="242"/>
      <c r="H31" s="242"/>
      <c r="I31" s="242"/>
      <c r="J31" s="242"/>
      <c r="K31" s="242"/>
    </row>
    <row r="32" spans="2:11" ht="15" customHeight="1" x14ac:dyDescent="0.25">
      <c r="B32" s="114"/>
      <c r="C32" s="500" t="s">
        <v>932</v>
      </c>
      <c r="D32" s="461"/>
      <c r="E32" s="245"/>
      <c r="F32" s="241"/>
      <c r="G32" s="241"/>
      <c r="H32" s="241"/>
      <c r="I32" s="241"/>
      <c r="J32" s="241"/>
      <c r="K32" s="241"/>
    </row>
    <row r="33" spans="1:11" ht="11.25" customHeight="1" x14ac:dyDescent="0.25">
      <c r="A33" s="111"/>
      <c r="B33" s="114"/>
      <c r="C33" s="198"/>
      <c r="D33" s="205"/>
      <c r="E33" s="245"/>
      <c r="F33" s="241"/>
      <c r="G33" s="241"/>
      <c r="H33" s="241"/>
      <c r="I33" s="241"/>
      <c r="J33" s="241"/>
      <c r="K33" s="241"/>
    </row>
    <row r="34" spans="1:11" ht="15" customHeight="1" x14ac:dyDescent="0.25">
      <c r="A34" s="111"/>
      <c r="B34" s="114"/>
      <c r="C34" s="500" t="s">
        <v>933</v>
      </c>
      <c r="D34" s="461"/>
      <c r="E34" s="241"/>
      <c r="F34" s="241"/>
      <c r="G34" s="241"/>
      <c r="H34" s="241"/>
      <c r="I34" s="241"/>
      <c r="J34" s="241"/>
      <c r="K34" s="241"/>
    </row>
    <row r="35" spans="1:11" ht="12" customHeight="1" x14ac:dyDescent="0.25">
      <c r="A35" s="111"/>
      <c r="B35" s="114"/>
      <c r="C35" s="198"/>
      <c r="D35" s="205"/>
      <c r="E35" s="245"/>
      <c r="F35" s="241"/>
      <c r="G35" s="241"/>
      <c r="H35" s="241"/>
      <c r="I35" s="241"/>
      <c r="J35" s="241"/>
      <c r="K35" s="241"/>
    </row>
    <row r="36" spans="1:11" ht="15" customHeight="1" x14ac:dyDescent="0.25">
      <c r="A36" s="111"/>
      <c r="B36" s="114"/>
      <c r="C36" s="500" t="s">
        <v>934</v>
      </c>
      <c r="D36" s="461"/>
      <c r="E36" s="245"/>
      <c r="F36" s="241"/>
      <c r="G36" s="241"/>
      <c r="H36" s="241"/>
      <c r="I36" s="241"/>
      <c r="J36" s="241"/>
      <c r="K36" s="241"/>
    </row>
    <row r="37" spans="1:11" ht="12" customHeight="1" x14ac:dyDescent="0.25">
      <c r="B37" s="508"/>
      <c r="C37" s="509"/>
      <c r="D37" s="510"/>
      <c r="E37" s="241"/>
      <c r="F37" s="241"/>
      <c r="G37" s="241"/>
      <c r="H37" s="241"/>
      <c r="I37" s="241"/>
      <c r="J37" s="241"/>
      <c r="K37" s="241"/>
    </row>
    <row r="38" spans="1:11" ht="24.75" customHeight="1" x14ac:dyDescent="0.25">
      <c r="B38" s="493" t="s">
        <v>950</v>
      </c>
      <c r="C38" s="494"/>
      <c r="D38" s="495"/>
      <c r="E38" s="262">
        <v>0</v>
      </c>
      <c r="F38" s="262">
        <v>0</v>
      </c>
      <c r="G38" s="262">
        <v>0</v>
      </c>
      <c r="H38" s="262">
        <v>0</v>
      </c>
      <c r="I38" s="262">
        <v>0</v>
      </c>
      <c r="J38" s="262">
        <v>0</v>
      </c>
      <c r="K38" s="262">
        <v>0</v>
      </c>
    </row>
    <row r="39" spans="1:11" ht="13.5" customHeight="1" x14ac:dyDescent="0.25">
      <c r="A39" s="111"/>
      <c r="B39" s="202"/>
      <c r="C39" s="203"/>
      <c r="D39" s="204"/>
      <c r="E39" s="241"/>
      <c r="F39" s="241"/>
      <c r="G39" s="241"/>
      <c r="H39" s="241"/>
      <c r="I39" s="241"/>
      <c r="J39" s="241"/>
      <c r="K39" s="241"/>
    </row>
    <row r="40" spans="1:11" ht="21" customHeight="1" x14ac:dyDescent="0.25">
      <c r="A40" s="111"/>
      <c r="B40" s="114"/>
      <c r="C40" s="500" t="s">
        <v>935</v>
      </c>
      <c r="D40" s="461"/>
      <c r="E40" s="241"/>
      <c r="F40" s="241"/>
      <c r="G40" s="241"/>
      <c r="H40" s="241"/>
      <c r="I40" s="241"/>
      <c r="J40" s="241"/>
      <c r="K40" s="241"/>
    </row>
    <row r="41" spans="1:11" ht="12.75" customHeight="1" x14ac:dyDescent="0.25">
      <c r="A41" s="111"/>
      <c r="B41" s="114"/>
      <c r="C41" s="198"/>
      <c r="D41" s="205"/>
      <c r="E41" s="241"/>
      <c r="F41" s="241"/>
      <c r="G41" s="241"/>
      <c r="H41" s="241"/>
      <c r="I41" s="241"/>
      <c r="J41" s="241"/>
      <c r="K41" s="241"/>
    </row>
    <row r="42" spans="1:11" ht="15" customHeight="1" x14ac:dyDescent="0.25">
      <c r="A42" s="111"/>
      <c r="B42" s="114"/>
      <c r="C42" s="500" t="s">
        <v>936</v>
      </c>
      <c r="D42" s="461"/>
      <c r="E42" s="241"/>
      <c r="F42" s="241"/>
      <c r="G42" s="241"/>
      <c r="H42" s="241"/>
      <c r="I42" s="241"/>
      <c r="J42" s="241"/>
      <c r="K42" s="241"/>
    </row>
    <row r="43" spans="1:11" ht="13.5" customHeight="1" x14ac:dyDescent="0.25">
      <c r="A43" s="111"/>
      <c r="B43" s="114"/>
      <c r="C43" s="198"/>
      <c r="D43" s="205"/>
      <c r="E43" s="241"/>
      <c r="F43" s="241"/>
      <c r="G43" s="241"/>
      <c r="H43" s="241"/>
      <c r="I43" s="241"/>
      <c r="J43" s="241"/>
      <c r="K43" s="241"/>
    </row>
    <row r="44" spans="1:11" ht="20.25" customHeight="1" x14ac:dyDescent="0.25">
      <c r="A44" s="111"/>
      <c r="B44" s="114"/>
      <c r="C44" s="500" t="s">
        <v>937</v>
      </c>
      <c r="D44" s="461"/>
      <c r="E44" s="241"/>
      <c r="F44" s="241"/>
      <c r="G44" s="241"/>
      <c r="H44" s="241"/>
      <c r="I44" s="241"/>
      <c r="J44" s="241"/>
      <c r="K44" s="241"/>
    </row>
    <row r="45" spans="1:11" ht="15.75" thickBot="1" x14ac:dyDescent="0.3">
      <c r="B45" s="496"/>
      <c r="C45" s="497"/>
      <c r="D45" s="498"/>
      <c r="E45" s="246"/>
      <c r="F45" s="246"/>
      <c r="G45" s="246"/>
      <c r="H45" s="246"/>
      <c r="I45" s="246"/>
      <c r="J45" s="246"/>
      <c r="K45" s="246"/>
    </row>
    <row r="46" spans="1:11" ht="15.75" thickBot="1" x14ac:dyDescent="0.3"/>
    <row r="47" spans="1:11" x14ac:dyDescent="0.25">
      <c r="D47" s="502" t="s">
        <v>953</v>
      </c>
      <c r="E47" s="330" t="s">
        <v>1229</v>
      </c>
      <c r="F47" s="330" t="s">
        <v>954</v>
      </c>
      <c r="G47" s="330" t="s">
        <v>957</v>
      </c>
      <c r="H47" s="505" t="s">
        <v>959</v>
      </c>
      <c r="I47" s="330" t="s">
        <v>960</v>
      </c>
    </row>
    <row r="48" spans="1:11" x14ac:dyDescent="0.25">
      <c r="D48" s="503"/>
      <c r="E48" s="326" t="s">
        <v>1230</v>
      </c>
      <c r="F48" s="326" t="s">
        <v>955</v>
      </c>
      <c r="G48" s="326" t="s">
        <v>958</v>
      </c>
      <c r="H48" s="506"/>
      <c r="I48" s="326" t="s">
        <v>961</v>
      </c>
    </row>
    <row r="49" spans="2:11" ht="15.75" thickBot="1" x14ac:dyDescent="0.3">
      <c r="D49" s="504"/>
      <c r="E49" s="331"/>
      <c r="F49" s="327" t="s">
        <v>956</v>
      </c>
      <c r="G49" s="332"/>
      <c r="H49" s="507"/>
      <c r="I49" s="332"/>
    </row>
    <row r="50" spans="2:11" ht="22.5" x14ac:dyDescent="0.25">
      <c r="D50" s="126" t="s">
        <v>962</v>
      </c>
      <c r="E50" s="296">
        <v>0</v>
      </c>
      <c r="F50" s="296">
        <v>0</v>
      </c>
      <c r="G50" s="296">
        <v>0</v>
      </c>
      <c r="H50" s="296">
        <v>0</v>
      </c>
      <c r="I50" s="296">
        <v>0</v>
      </c>
    </row>
    <row r="51" spans="2:11" x14ac:dyDescent="0.25">
      <c r="D51" s="126"/>
      <c r="E51" s="247"/>
      <c r="F51" s="247"/>
      <c r="G51" s="247"/>
      <c r="H51" s="247"/>
      <c r="I51" s="247"/>
    </row>
    <row r="52" spans="2:11" x14ac:dyDescent="0.25">
      <c r="D52" s="127" t="s">
        <v>963</v>
      </c>
      <c r="E52" s="247"/>
      <c r="F52" s="247"/>
      <c r="G52" s="247"/>
      <c r="H52" s="247"/>
      <c r="I52" s="247"/>
    </row>
    <row r="53" spans="2:11" x14ac:dyDescent="0.25">
      <c r="D53" s="127"/>
      <c r="E53" s="247"/>
      <c r="F53" s="247"/>
      <c r="G53" s="247"/>
      <c r="H53" s="247"/>
      <c r="I53" s="247"/>
    </row>
    <row r="54" spans="2:11" x14ac:dyDescent="0.25">
      <c r="D54" s="127" t="s">
        <v>964</v>
      </c>
      <c r="E54" s="247"/>
      <c r="F54" s="247"/>
      <c r="G54" s="247"/>
      <c r="H54" s="247"/>
      <c r="I54" s="247"/>
    </row>
    <row r="55" spans="2:11" x14ac:dyDescent="0.25">
      <c r="D55" s="127"/>
      <c r="E55" s="247"/>
      <c r="F55" s="247"/>
      <c r="G55" s="247"/>
      <c r="H55" s="247"/>
      <c r="I55" s="247"/>
    </row>
    <row r="56" spans="2:11" ht="15.75" thickBot="1" x14ac:dyDescent="0.3">
      <c r="D56" s="128" t="s">
        <v>965</v>
      </c>
      <c r="E56" s="248"/>
      <c r="F56" s="248"/>
      <c r="G56" s="248"/>
      <c r="H56" s="248"/>
      <c r="I56" s="248"/>
    </row>
    <row r="60" spans="2:11" x14ac:dyDescent="0.25">
      <c r="D60" s="501" t="s">
        <v>1271</v>
      </c>
      <c r="E60" s="501"/>
      <c r="F60" s="501"/>
      <c r="H60" s="501" t="s">
        <v>1266</v>
      </c>
      <c r="I60" s="501"/>
      <c r="J60" s="501"/>
    </row>
    <row r="61" spans="2:11" x14ac:dyDescent="0.25">
      <c r="D61" s="501" t="s">
        <v>1264</v>
      </c>
      <c r="E61" s="501"/>
      <c r="F61" s="501"/>
      <c r="H61" s="501" t="s">
        <v>1267</v>
      </c>
      <c r="I61" s="501"/>
      <c r="J61" s="501"/>
    </row>
    <row r="62" spans="2:11" x14ac:dyDescent="0.25">
      <c r="H62" s="371"/>
      <c r="I62" s="371"/>
      <c r="J62" s="371"/>
    </row>
    <row r="64" spans="2:11" ht="36.75" customHeight="1" x14ac:dyDescent="0.25">
      <c r="B64" s="125">
        <v>1</v>
      </c>
      <c r="C64" s="125"/>
      <c r="D64" s="499" t="s">
        <v>952</v>
      </c>
      <c r="E64" s="499"/>
      <c r="F64" s="499"/>
      <c r="G64" s="499"/>
      <c r="H64" s="499"/>
      <c r="I64" s="499"/>
      <c r="J64" s="499"/>
      <c r="K64" s="499"/>
    </row>
    <row r="65" spans="2:11" ht="21.75" customHeight="1" x14ac:dyDescent="0.25">
      <c r="B65" s="125">
        <v>2</v>
      </c>
      <c r="D65" s="492" t="s">
        <v>1265</v>
      </c>
      <c r="E65" s="492"/>
      <c r="F65" s="492"/>
      <c r="G65" s="492"/>
      <c r="H65" s="492"/>
      <c r="I65" s="492"/>
      <c r="J65" s="492"/>
      <c r="K65" s="492"/>
    </row>
  </sheetData>
  <mergeCells count="35">
    <mergeCell ref="B2:K2"/>
    <mergeCell ref="B3:K3"/>
    <mergeCell ref="B4:K4"/>
    <mergeCell ref="B5:K5"/>
    <mergeCell ref="B6:D7"/>
    <mergeCell ref="F6:F7"/>
    <mergeCell ref="G6:G7"/>
    <mergeCell ref="H6:H7"/>
    <mergeCell ref="J6:J7"/>
    <mergeCell ref="K6:K7"/>
    <mergeCell ref="B37:D37"/>
    <mergeCell ref="B8:D8"/>
    <mergeCell ref="B9:D9"/>
    <mergeCell ref="B18:D18"/>
    <mergeCell ref="B26:D26"/>
    <mergeCell ref="B28:D28"/>
    <mergeCell ref="C32:D32"/>
    <mergeCell ref="C34:D34"/>
    <mergeCell ref="C36:D36"/>
    <mergeCell ref="B29:D29"/>
    <mergeCell ref="B30:D30"/>
    <mergeCell ref="B10:D10"/>
    <mergeCell ref="D65:K65"/>
    <mergeCell ref="B38:D38"/>
    <mergeCell ref="B45:D45"/>
    <mergeCell ref="D64:K64"/>
    <mergeCell ref="C40:D40"/>
    <mergeCell ref="C42:D42"/>
    <mergeCell ref="C44:D44"/>
    <mergeCell ref="D60:F60"/>
    <mergeCell ref="D61:F61"/>
    <mergeCell ref="H60:J60"/>
    <mergeCell ref="H61:J61"/>
    <mergeCell ref="D47:D49"/>
    <mergeCell ref="H47:H49"/>
  </mergeCells>
  <printOptions horizontalCentered="1"/>
  <pageMargins left="0" right="0" top="0" bottom="0" header="0" footer="0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zoomScale="80" zoomScaleNormal="80" workbookViewId="0">
      <selection activeCell="E31" sqref="E31"/>
    </sheetView>
  </sheetViews>
  <sheetFormatPr baseColWidth="10" defaultRowHeight="15" x14ac:dyDescent="0.25"/>
  <cols>
    <col min="1" max="1" width="2.28515625" customWidth="1"/>
    <col min="2" max="2" width="3.28515625" customWidth="1"/>
    <col min="3" max="3" width="48.42578125" customWidth="1"/>
    <col min="5" max="5" width="12.42578125" customWidth="1"/>
    <col min="8" max="8" width="13.5703125" customWidth="1"/>
    <col min="9" max="9" width="15.85546875" customWidth="1"/>
    <col min="10" max="10" width="16.85546875" customWidth="1"/>
    <col min="11" max="11" width="13.140625" customWidth="1"/>
    <col min="12" max="12" width="13.7109375" customWidth="1"/>
    <col min="13" max="13" width="13.42578125" customWidth="1"/>
  </cols>
  <sheetData>
    <row r="1" spans="1:13" ht="15.75" thickBot="1" x14ac:dyDescent="0.3">
      <c r="B1" t="s">
        <v>1262</v>
      </c>
    </row>
    <row r="2" spans="1:13" x14ac:dyDescent="0.25">
      <c r="B2" s="526" t="s">
        <v>693</v>
      </c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8"/>
    </row>
    <row r="3" spans="1:13" ht="15.75" customHeight="1" x14ac:dyDescent="0.25">
      <c r="B3" s="467" t="s">
        <v>966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9"/>
    </row>
    <row r="4" spans="1:13" ht="15.75" customHeight="1" thickBot="1" x14ac:dyDescent="0.3">
      <c r="B4" s="470" t="s">
        <v>1273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2"/>
    </row>
    <row r="5" spans="1:13" ht="15.75" thickBot="1" x14ac:dyDescent="0.3">
      <c r="B5" s="529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1"/>
    </row>
    <row r="6" spans="1:13" ht="79.5" customHeight="1" thickBot="1" x14ac:dyDescent="0.3">
      <c r="B6" s="533" t="s">
        <v>967</v>
      </c>
      <c r="C6" s="534"/>
      <c r="D6" s="333" t="s">
        <v>968</v>
      </c>
      <c r="E6" s="333" t="s">
        <v>969</v>
      </c>
      <c r="F6" s="333" t="s">
        <v>970</v>
      </c>
      <c r="G6" s="333" t="s">
        <v>971</v>
      </c>
      <c r="H6" s="333" t="s">
        <v>972</v>
      </c>
      <c r="I6" s="333" t="s">
        <v>973</v>
      </c>
      <c r="J6" s="333" t="s">
        <v>974</v>
      </c>
      <c r="K6" s="333" t="s">
        <v>975</v>
      </c>
      <c r="L6" s="333" t="s">
        <v>976</v>
      </c>
      <c r="M6" s="333" t="s">
        <v>977</v>
      </c>
    </row>
    <row r="7" spans="1:13" ht="10.5" customHeight="1" x14ac:dyDescent="0.25">
      <c r="A7" s="111"/>
      <c r="B7" s="114"/>
      <c r="C7" s="204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3" ht="17.25" customHeight="1" x14ac:dyDescent="0.25">
      <c r="A8" s="111"/>
      <c r="B8" s="535" t="s">
        <v>978</v>
      </c>
      <c r="C8" s="536"/>
      <c r="D8" s="262"/>
      <c r="E8" s="262"/>
      <c r="F8" s="262"/>
      <c r="G8" s="262">
        <v>0</v>
      </c>
      <c r="H8" s="262"/>
      <c r="I8" s="262">
        <v>0</v>
      </c>
      <c r="J8" s="262">
        <v>0</v>
      </c>
      <c r="K8" s="262">
        <v>0</v>
      </c>
      <c r="L8" s="262">
        <v>0</v>
      </c>
      <c r="M8" s="262">
        <v>0</v>
      </c>
    </row>
    <row r="9" spans="1:13" ht="12.75" customHeight="1" x14ac:dyDescent="0.25">
      <c r="A9" s="111"/>
      <c r="B9" s="249"/>
      <c r="C9" s="207"/>
      <c r="D9" s="262"/>
      <c r="E9" s="262"/>
      <c r="F9" s="262"/>
      <c r="G9" s="262"/>
      <c r="H9" s="262"/>
      <c r="I9" s="262"/>
      <c r="J9" s="262"/>
      <c r="K9" s="262"/>
      <c r="L9" s="262"/>
      <c r="M9" s="262"/>
    </row>
    <row r="10" spans="1:13" x14ac:dyDescent="0.25">
      <c r="A10" s="111"/>
      <c r="B10" s="114"/>
      <c r="C10" s="157" t="s">
        <v>979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</row>
    <row r="11" spans="1:13" ht="12" customHeight="1" x14ac:dyDescent="0.25">
      <c r="A11" s="111"/>
      <c r="B11" s="114"/>
      <c r="C11" s="157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13" x14ac:dyDescent="0.25">
      <c r="A12" s="111"/>
      <c r="B12" s="114"/>
      <c r="C12" s="157" t="s">
        <v>980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</row>
    <row r="13" spans="1:13" ht="10.5" customHeight="1" x14ac:dyDescent="0.25">
      <c r="A13" s="111"/>
      <c r="B13" s="114"/>
      <c r="C13" s="157"/>
      <c r="D13" s="262"/>
      <c r="E13" s="262"/>
      <c r="F13" s="262"/>
      <c r="G13" s="262"/>
      <c r="H13" s="262"/>
      <c r="I13" s="262"/>
      <c r="J13" s="262"/>
      <c r="K13" s="262"/>
      <c r="L13" s="262"/>
      <c r="M13" s="262"/>
    </row>
    <row r="14" spans="1:13" x14ac:dyDescent="0.25">
      <c r="A14" s="111"/>
      <c r="B14" s="114"/>
      <c r="C14" s="157" t="s">
        <v>981</v>
      </c>
      <c r="D14" s="262"/>
      <c r="E14" s="262"/>
      <c r="F14" s="262"/>
      <c r="G14" s="262"/>
      <c r="H14" s="262"/>
      <c r="I14" s="262"/>
      <c r="J14" s="262"/>
      <c r="K14" s="262"/>
      <c r="L14" s="262"/>
      <c r="M14" s="262"/>
    </row>
    <row r="15" spans="1:13" ht="11.25" customHeight="1" x14ac:dyDescent="0.25">
      <c r="A15" s="111"/>
      <c r="B15" s="114"/>
      <c r="C15" s="157"/>
      <c r="D15" s="262"/>
      <c r="E15" s="262"/>
      <c r="F15" s="262"/>
      <c r="G15" s="262"/>
      <c r="H15" s="262"/>
      <c r="I15" s="262"/>
      <c r="J15" s="262"/>
      <c r="K15" s="262"/>
      <c r="L15" s="262"/>
      <c r="M15" s="262"/>
    </row>
    <row r="16" spans="1:13" x14ac:dyDescent="0.25">
      <c r="A16" s="111"/>
      <c r="B16" s="114"/>
      <c r="C16" s="157" t="s">
        <v>982</v>
      </c>
      <c r="D16" s="262"/>
      <c r="E16" s="262"/>
      <c r="F16" s="262"/>
      <c r="G16" s="262"/>
      <c r="H16" s="262"/>
      <c r="I16" s="262"/>
      <c r="J16" s="262"/>
      <c r="K16" s="262"/>
      <c r="L16" s="262"/>
      <c r="M16" s="262"/>
    </row>
    <row r="17" spans="1:13" x14ac:dyDescent="0.25">
      <c r="A17" s="111"/>
      <c r="B17" s="114"/>
      <c r="C17" s="205"/>
      <c r="D17" s="262"/>
      <c r="E17" s="262"/>
      <c r="F17" s="262"/>
      <c r="G17" s="262"/>
      <c r="H17" s="262"/>
      <c r="I17" s="262"/>
      <c r="J17" s="262"/>
      <c r="K17" s="262"/>
      <c r="L17" s="262"/>
      <c r="M17" s="262"/>
    </row>
    <row r="18" spans="1:13" x14ac:dyDescent="0.25">
      <c r="A18" s="111"/>
      <c r="B18" s="443" t="s">
        <v>983</v>
      </c>
      <c r="C18" s="477"/>
      <c r="D18" s="262"/>
      <c r="E18" s="262"/>
      <c r="F18" s="262"/>
      <c r="G18" s="262">
        <v>0</v>
      </c>
      <c r="H18" s="262"/>
      <c r="I18" s="262">
        <v>0</v>
      </c>
      <c r="J18" s="262">
        <v>0</v>
      </c>
      <c r="K18" s="262">
        <v>0</v>
      </c>
      <c r="L18" s="262">
        <v>0</v>
      </c>
      <c r="M18" s="262">
        <v>0</v>
      </c>
    </row>
    <row r="19" spans="1:13" ht="10.5" customHeight="1" x14ac:dyDescent="0.25">
      <c r="A19" s="111"/>
      <c r="B19" s="199"/>
      <c r="C19" s="200"/>
      <c r="D19" s="262"/>
      <c r="E19" s="262"/>
      <c r="F19" s="262"/>
      <c r="G19" s="262"/>
      <c r="H19" s="262"/>
      <c r="I19" s="262"/>
      <c r="J19" s="262"/>
      <c r="K19" s="262"/>
      <c r="L19" s="262"/>
      <c r="M19" s="262"/>
    </row>
    <row r="20" spans="1:13" x14ac:dyDescent="0.25">
      <c r="A20" s="111"/>
      <c r="B20" s="114"/>
      <c r="C20" s="157" t="s">
        <v>984</v>
      </c>
      <c r="D20" s="262"/>
      <c r="E20" s="262"/>
      <c r="F20" s="262"/>
      <c r="G20" s="262"/>
      <c r="H20" s="262"/>
      <c r="I20" s="262"/>
      <c r="J20" s="262"/>
      <c r="K20" s="262"/>
      <c r="L20" s="262"/>
      <c r="M20" s="262"/>
    </row>
    <row r="21" spans="1:13" ht="11.25" customHeight="1" x14ac:dyDescent="0.25">
      <c r="A21" s="111"/>
      <c r="B21" s="114"/>
      <c r="C21" s="157"/>
      <c r="D21" s="262"/>
      <c r="E21" s="262"/>
      <c r="F21" s="262"/>
      <c r="G21" s="262"/>
      <c r="H21" s="262"/>
      <c r="I21" s="262"/>
      <c r="J21" s="262"/>
      <c r="K21" s="262"/>
      <c r="L21" s="262"/>
      <c r="M21" s="262"/>
    </row>
    <row r="22" spans="1:13" x14ac:dyDescent="0.25">
      <c r="A22" s="111"/>
      <c r="B22" s="114"/>
      <c r="C22" s="157" t="s">
        <v>985</v>
      </c>
      <c r="D22" s="262"/>
      <c r="E22" s="262"/>
      <c r="F22" s="262"/>
      <c r="G22" s="262"/>
      <c r="H22" s="262"/>
      <c r="I22" s="262"/>
      <c r="J22" s="262"/>
      <c r="K22" s="262"/>
      <c r="L22" s="262"/>
      <c r="M22" s="262"/>
    </row>
    <row r="23" spans="1:13" ht="13.5" customHeight="1" x14ac:dyDescent="0.25">
      <c r="A23" s="111"/>
      <c r="B23" s="114"/>
      <c r="C23" s="157"/>
      <c r="D23" s="262"/>
      <c r="E23" s="262"/>
      <c r="F23" s="262"/>
      <c r="G23" s="262"/>
      <c r="H23" s="262"/>
      <c r="I23" s="262"/>
      <c r="J23" s="262"/>
      <c r="K23" s="262"/>
      <c r="L23" s="262"/>
      <c r="M23" s="262"/>
    </row>
    <row r="24" spans="1:13" x14ac:dyDescent="0.25">
      <c r="A24" s="111"/>
      <c r="B24" s="114"/>
      <c r="C24" s="157" t="s">
        <v>986</v>
      </c>
      <c r="D24" s="262"/>
      <c r="E24" s="262"/>
      <c r="F24" s="262"/>
      <c r="G24" s="262"/>
      <c r="H24" s="262"/>
      <c r="I24" s="262"/>
      <c r="J24" s="262"/>
      <c r="K24" s="262"/>
      <c r="L24" s="262"/>
      <c r="M24" s="262"/>
    </row>
    <row r="25" spans="1:13" ht="11.25" customHeight="1" x14ac:dyDescent="0.25">
      <c r="A25" s="111"/>
      <c r="B25" s="114"/>
      <c r="C25" s="157"/>
      <c r="D25" s="262"/>
      <c r="E25" s="262"/>
      <c r="F25" s="262"/>
      <c r="G25" s="262"/>
      <c r="H25" s="262"/>
      <c r="I25" s="262"/>
      <c r="J25" s="262"/>
      <c r="K25" s="262"/>
      <c r="L25" s="262"/>
      <c r="M25" s="262"/>
    </row>
    <row r="26" spans="1:13" x14ac:dyDescent="0.25">
      <c r="A26" s="111"/>
      <c r="B26" s="114"/>
      <c r="C26" s="157" t="s">
        <v>987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</row>
    <row r="27" spans="1:13" x14ac:dyDescent="0.25">
      <c r="A27" s="111"/>
      <c r="B27" s="114"/>
      <c r="C27" s="205"/>
      <c r="D27" s="262"/>
      <c r="E27" s="262"/>
      <c r="F27" s="262"/>
      <c r="G27" s="262"/>
      <c r="H27" s="262"/>
      <c r="I27" s="262"/>
      <c r="J27" s="262"/>
      <c r="K27" s="262"/>
      <c r="L27" s="262"/>
      <c r="M27" s="262"/>
    </row>
    <row r="28" spans="1:13" ht="21.75" customHeight="1" x14ac:dyDescent="0.25">
      <c r="A28" s="111"/>
      <c r="B28" s="535" t="s">
        <v>988</v>
      </c>
      <c r="C28" s="536"/>
      <c r="D28" s="262"/>
      <c r="E28" s="262"/>
      <c r="F28" s="262"/>
      <c r="G28" s="262">
        <v>0</v>
      </c>
      <c r="H28" s="262"/>
      <c r="I28" s="262">
        <v>0</v>
      </c>
      <c r="J28" s="262">
        <v>0</v>
      </c>
      <c r="K28" s="262">
        <v>0</v>
      </c>
      <c r="L28" s="262">
        <v>0</v>
      </c>
      <c r="M28" s="262">
        <v>0</v>
      </c>
    </row>
    <row r="29" spans="1:13" ht="15.75" thickBot="1" x14ac:dyDescent="0.3">
      <c r="A29" s="111"/>
      <c r="B29" s="116"/>
      <c r="C29" s="166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13" x14ac:dyDescent="0.25">
      <c r="B30" s="112"/>
    </row>
    <row r="33" spans="4:11" x14ac:dyDescent="0.25">
      <c r="D33" s="532" t="s">
        <v>1271</v>
      </c>
      <c r="E33" s="532"/>
      <c r="F33" s="532"/>
      <c r="G33" s="532"/>
      <c r="H33" s="286"/>
      <c r="I33" s="532" t="s">
        <v>1266</v>
      </c>
      <c r="J33" s="532"/>
      <c r="K33" s="532"/>
    </row>
    <row r="34" spans="4:11" x14ac:dyDescent="0.25">
      <c r="D34" s="532" t="s">
        <v>1264</v>
      </c>
      <c r="E34" s="532"/>
      <c r="F34" s="532"/>
      <c r="G34" s="532"/>
      <c r="H34" s="286"/>
      <c r="I34" s="532" t="s">
        <v>1267</v>
      </c>
      <c r="J34" s="532"/>
      <c r="K34" s="532"/>
    </row>
    <row r="35" spans="4:11" x14ac:dyDescent="0.25">
      <c r="I35" s="501"/>
      <c r="J35" s="501"/>
      <c r="K35" s="501"/>
    </row>
  </sheetData>
  <mergeCells count="13">
    <mergeCell ref="I35:K35"/>
    <mergeCell ref="I34:K34"/>
    <mergeCell ref="D33:G33"/>
    <mergeCell ref="D34:G34"/>
    <mergeCell ref="B6:C6"/>
    <mergeCell ref="B8:C8"/>
    <mergeCell ref="B18:C18"/>
    <mergeCell ref="B28:C28"/>
    <mergeCell ref="B2:M2"/>
    <mergeCell ref="B3:M3"/>
    <mergeCell ref="B4:M4"/>
    <mergeCell ref="B5:M5"/>
    <mergeCell ref="I33:K33"/>
  </mergeCells>
  <printOptions horizontalCentered="1"/>
  <pageMargins left="0" right="0" top="0" bottom="0" header="0" footer="0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86"/>
  <sheetViews>
    <sheetView zoomScale="106" zoomScaleNormal="106" workbookViewId="0">
      <selection activeCell="D26" sqref="D26"/>
    </sheetView>
  </sheetViews>
  <sheetFormatPr baseColWidth="10" defaultRowHeight="15" x14ac:dyDescent="0.25"/>
  <cols>
    <col min="1" max="1" width="1.7109375" customWidth="1"/>
    <col min="2" max="3" width="2.5703125" customWidth="1"/>
    <col min="4" max="4" width="76.7109375" bestFit="1" customWidth="1"/>
    <col min="5" max="5" width="12.140625" customWidth="1"/>
    <col min="6" max="6" width="12" bestFit="1" customWidth="1"/>
    <col min="7" max="7" width="11.7109375" customWidth="1"/>
  </cols>
  <sheetData>
    <row r="1" spans="2:7" ht="15.75" thickBot="1" x14ac:dyDescent="0.3">
      <c r="B1" s="568" t="s">
        <v>1026</v>
      </c>
      <c r="C1" s="568"/>
      <c r="D1" s="568"/>
      <c r="E1" s="568"/>
      <c r="F1" s="568"/>
      <c r="G1" s="568"/>
    </row>
    <row r="2" spans="2:7" ht="9.9499999999999993" customHeight="1" x14ac:dyDescent="0.25">
      <c r="B2" s="569" t="s">
        <v>693</v>
      </c>
      <c r="C2" s="570"/>
      <c r="D2" s="570"/>
      <c r="E2" s="570"/>
      <c r="F2" s="570"/>
      <c r="G2" s="571"/>
    </row>
    <row r="3" spans="2:7" ht="9.9499999999999993" customHeight="1" x14ac:dyDescent="0.25">
      <c r="B3" s="572" t="s">
        <v>1025</v>
      </c>
      <c r="C3" s="573"/>
      <c r="D3" s="573"/>
      <c r="E3" s="573"/>
      <c r="F3" s="573"/>
      <c r="G3" s="574"/>
    </row>
    <row r="4" spans="2:7" ht="9.9499999999999993" customHeight="1" x14ac:dyDescent="0.25">
      <c r="B4" s="572" t="s">
        <v>1273</v>
      </c>
      <c r="C4" s="573"/>
      <c r="D4" s="573"/>
      <c r="E4" s="573"/>
      <c r="F4" s="573"/>
      <c r="G4" s="574"/>
    </row>
    <row r="5" spans="2:7" ht="9.9499999999999993" customHeight="1" thickBot="1" x14ac:dyDescent="0.3">
      <c r="B5" s="537" t="s">
        <v>923</v>
      </c>
      <c r="C5" s="538"/>
      <c r="D5" s="538"/>
      <c r="E5" s="538"/>
      <c r="F5" s="538"/>
      <c r="G5" s="539"/>
    </row>
    <row r="6" spans="2:7" ht="15.75" thickBot="1" x14ac:dyDescent="0.3">
      <c r="B6" s="151"/>
      <c r="C6" s="151"/>
      <c r="D6" s="121"/>
      <c r="E6" s="121"/>
      <c r="F6" s="121"/>
      <c r="G6" s="121"/>
    </row>
    <row r="7" spans="2:7" x14ac:dyDescent="0.25">
      <c r="B7" s="553" t="s">
        <v>823</v>
      </c>
      <c r="C7" s="554"/>
      <c r="D7" s="555"/>
      <c r="E7" s="119" t="s">
        <v>1007</v>
      </c>
      <c r="F7" s="559" t="s">
        <v>681</v>
      </c>
      <c r="G7" s="119" t="s">
        <v>997</v>
      </c>
    </row>
    <row r="8" spans="2:7" ht="15.75" thickBot="1" x14ac:dyDescent="0.3">
      <c r="B8" s="556"/>
      <c r="C8" s="557"/>
      <c r="D8" s="558"/>
      <c r="E8" s="120" t="s">
        <v>1024</v>
      </c>
      <c r="F8" s="560"/>
      <c r="G8" s="120" t="s">
        <v>1023</v>
      </c>
    </row>
    <row r="9" spans="2:7" x14ac:dyDescent="0.25">
      <c r="B9" s="152"/>
      <c r="C9" s="110"/>
      <c r="D9" s="153"/>
      <c r="E9" s="180"/>
      <c r="F9" s="180"/>
      <c r="G9" s="180"/>
    </row>
    <row r="10" spans="2:7" ht="15" customHeight="1" x14ac:dyDescent="0.25">
      <c r="B10" s="152"/>
      <c r="C10" s="444" t="s">
        <v>1022</v>
      </c>
      <c r="D10" s="477"/>
      <c r="E10" s="263">
        <v>18321016</v>
      </c>
      <c r="F10" s="263">
        <v>7800159</v>
      </c>
      <c r="G10" s="263">
        <v>7800159</v>
      </c>
    </row>
    <row r="11" spans="2:7" x14ac:dyDescent="0.25">
      <c r="B11" s="152"/>
      <c r="C11" s="110"/>
      <c r="D11" s="154" t="s">
        <v>1021</v>
      </c>
      <c r="E11" s="208">
        <v>18321016</v>
      </c>
      <c r="F11" s="208">
        <v>7800159</v>
      </c>
      <c r="G11" s="208">
        <v>7800159</v>
      </c>
    </row>
    <row r="12" spans="2:7" x14ac:dyDescent="0.25">
      <c r="B12" s="152"/>
      <c r="C12" s="110"/>
      <c r="D12" s="154" t="s">
        <v>996</v>
      </c>
      <c r="E12" s="264">
        <v>0</v>
      </c>
      <c r="F12" s="264">
        <v>0</v>
      </c>
      <c r="G12" s="264">
        <v>0</v>
      </c>
    </row>
    <row r="13" spans="2:7" x14ac:dyDescent="0.25">
      <c r="B13" s="152"/>
      <c r="C13" s="110"/>
      <c r="D13" s="154" t="s">
        <v>1020</v>
      </c>
      <c r="E13" s="264">
        <v>0</v>
      </c>
      <c r="F13" s="264">
        <v>0</v>
      </c>
      <c r="G13" s="264">
        <v>0</v>
      </c>
    </row>
    <row r="14" spans="2:7" x14ac:dyDescent="0.25">
      <c r="B14" s="152"/>
      <c r="C14" s="110"/>
      <c r="D14" s="153"/>
      <c r="E14" s="208"/>
      <c r="F14" s="208"/>
      <c r="G14" s="208"/>
    </row>
    <row r="15" spans="2:7" ht="15" customHeight="1" x14ac:dyDescent="0.25">
      <c r="B15" s="124"/>
      <c r="C15" s="444" t="s">
        <v>1226</v>
      </c>
      <c r="D15" s="477"/>
      <c r="E15" s="263">
        <v>18321016</v>
      </c>
      <c r="F15" s="263">
        <v>7863065</v>
      </c>
      <c r="G15" s="263">
        <v>7863065</v>
      </c>
    </row>
    <row r="16" spans="2:7" x14ac:dyDescent="0.25">
      <c r="B16" s="152"/>
      <c r="C16" s="110"/>
      <c r="D16" s="154" t="s">
        <v>1002</v>
      </c>
      <c r="E16" s="208">
        <v>18321016</v>
      </c>
      <c r="F16" s="208">
        <v>7863065</v>
      </c>
      <c r="G16" s="208">
        <v>7863065</v>
      </c>
    </row>
    <row r="17" spans="2:7" x14ac:dyDescent="0.25">
      <c r="B17" s="152"/>
      <c r="C17" s="110"/>
      <c r="D17" s="154" t="s">
        <v>1019</v>
      </c>
      <c r="E17" s="264">
        <v>0</v>
      </c>
      <c r="F17" s="264">
        <v>0</v>
      </c>
      <c r="G17" s="264">
        <v>0</v>
      </c>
    </row>
    <row r="18" spans="2:7" x14ac:dyDescent="0.25">
      <c r="B18" s="152"/>
      <c r="C18" s="110"/>
      <c r="D18" s="153"/>
      <c r="E18" s="208"/>
      <c r="F18" s="208"/>
      <c r="G18" s="208"/>
    </row>
    <row r="19" spans="2:7" ht="15" customHeight="1" x14ac:dyDescent="0.25">
      <c r="B19" s="152"/>
      <c r="C19" s="444" t="s">
        <v>1018</v>
      </c>
      <c r="D19" s="477"/>
      <c r="E19" s="264">
        <v>0</v>
      </c>
      <c r="F19" s="264">
        <v>0</v>
      </c>
      <c r="G19" s="264">
        <v>0</v>
      </c>
    </row>
    <row r="20" spans="2:7" x14ac:dyDescent="0.25">
      <c r="B20" s="152"/>
      <c r="C20" s="110"/>
      <c r="D20" s="154" t="s">
        <v>1001</v>
      </c>
      <c r="E20" s="208"/>
      <c r="F20" s="208"/>
      <c r="G20" s="208"/>
    </row>
    <row r="21" spans="2:7" x14ac:dyDescent="0.25">
      <c r="B21" s="152"/>
      <c r="C21" s="110"/>
      <c r="D21" s="154" t="s">
        <v>991</v>
      </c>
      <c r="E21" s="208"/>
      <c r="F21" s="208"/>
      <c r="G21" s="208"/>
    </row>
    <row r="22" spans="2:7" x14ac:dyDescent="0.25">
      <c r="B22" s="152"/>
      <c r="C22" s="110"/>
      <c r="D22" s="153"/>
      <c r="E22" s="208"/>
      <c r="F22" s="208"/>
      <c r="G22" s="208"/>
    </row>
    <row r="23" spans="2:7" ht="15" customHeight="1" x14ac:dyDescent="0.25">
      <c r="B23" s="152"/>
      <c r="C23" s="444" t="s">
        <v>1017</v>
      </c>
      <c r="D23" s="477"/>
      <c r="E23" s="357">
        <v>0</v>
      </c>
      <c r="F23" s="263">
        <v>-62906</v>
      </c>
      <c r="G23" s="263">
        <v>-62906</v>
      </c>
    </row>
    <row r="24" spans="2:7" ht="15" customHeight="1" x14ac:dyDescent="0.25">
      <c r="B24" s="152"/>
      <c r="C24" s="444" t="s">
        <v>1016</v>
      </c>
      <c r="D24" s="477"/>
      <c r="E24" s="357">
        <v>0</v>
      </c>
      <c r="F24" s="263">
        <v>-62906</v>
      </c>
      <c r="G24" s="263">
        <v>-62906</v>
      </c>
    </row>
    <row r="25" spans="2:7" ht="15" customHeight="1" x14ac:dyDescent="0.25">
      <c r="B25" s="152"/>
      <c r="C25" s="444" t="s">
        <v>1015</v>
      </c>
      <c r="D25" s="477"/>
      <c r="E25" s="357">
        <v>0</v>
      </c>
      <c r="F25" s="263">
        <v>-62906</v>
      </c>
      <c r="G25" s="263">
        <v>-62906</v>
      </c>
    </row>
    <row r="26" spans="2:7" ht="15.75" thickBot="1" x14ac:dyDescent="0.3">
      <c r="B26" s="155"/>
      <c r="C26" s="167"/>
      <c r="D26" s="156"/>
      <c r="E26" s="250"/>
      <c r="F26" s="250"/>
      <c r="G26" s="250"/>
    </row>
    <row r="27" spans="2:7" ht="15.75" thickBot="1" x14ac:dyDescent="0.3">
      <c r="B27" s="151"/>
      <c r="C27" s="151"/>
      <c r="D27" s="121"/>
      <c r="E27" s="197"/>
      <c r="F27" s="197"/>
      <c r="G27" s="197"/>
    </row>
    <row r="28" spans="2:7" ht="15.75" thickBot="1" x14ac:dyDescent="0.3">
      <c r="B28" s="561" t="s">
        <v>3</v>
      </c>
      <c r="C28" s="562"/>
      <c r="D28" s="563"/>
      <c r="E28" s="182" t="s">
        <v>686</v>
      </c>
      <c r="F28" s="182" t="s">
        <v>681</v>
      </c>
      <c r="G28" s="182" t="s">
        <v>688</v>
      </c>
    </row>
    <row r="29" spans="2:7" x14ac:dyDescent="0.25">
      <c r="B29" s="152"/>
      <c r="C29" s="110"/>
      <c r="D29" s="153"/>
      <c r="E29" s="180"/>
      <c r="F29" s="180"/>
      <c r="G29" s="180"/>
    </row>
    <row r="30" spans="2:7" ht="15" customHeight="1" x14ac:dyDescent="0.25">
      <c r="B30" s="124"/>
      <c r="C30" s="444" t="s">
        <v>1014</v>
      </c>
      <c r="D30" s="477"/>
      <c r="E30" s="265">
        <v>0</v>
      </c>
      <c r="F30" s="265">
        <v>0</v>
      </c>
      <c r="G30" s="265">
        <v>0</v>
      </c>
    </row>
    <row r="31" spans="2:7" x14ac:dyDescent="0.25">
      <c r="B31" s="152"/>
      <c r="C31" s="110"/>
      <c r="D31" s="157" t="s">
        <v>1013</v>
      </c>
      <c r="E31" s="188"/>
      <c r="F31" s="188"/>
      <c r="G31" s="188"/>
    </row>
    <row r="32" spans="2:7" x14ac:dyDescent="0.25">
      <c r="B32" s="152"/>
      <c r="C32" s="110"/>
      <c r="D32" s="157" t="s">
        <v>1012</v>
      </c>
      <c r="E32" s="188"/>
      <c r="F32" s="188"/>
      <c r="G32" s="188"/>
    </row>
    <row r="33" spans="2:7" x14ac:dyDescent="0.25">
      <c r="B33" s="152"/>
      <c r="C33" s="110"/>
      <c r="D33" s="153"/>
      <c r="E33" s="188"/>
      <c r="F33" s="188"/>
      <c r="G33" s="188"/>
    </row>
    <row r="34" spans="2:7" ht="15" customHeight="1" x14ac:dyDescent="0.25">
      <c r="B34" s="124"/>
      <c r="C34" s="444" t="s">
        <v>1011</v>
      </c>
      <c r="D34" s="477"/>
      <c r="E34" s="357">
        <v>0</v>
      </c>
      <c r="F34" s="251">
        <v>-62906</v>
      </c>
      <c r="G34" s="251">
        <v>-62906</v>
      </c>
    </row>
    <row r="35" spans="2:7" ht="15.75" thickBot="1" x14ac:dyDescent="0.3">
      <c r="B35" s="155"/>
      <c r="C35" s="167"/>
      <c r="D35" s="156"/>
      <c r="E35" s="181"/>
      <c r="F35" s="181"/>
      <c r="G35" s="181"/>
    </row>
    <row r="36" spans="2:7" ht="15.75" thickBot="1" x14ac:dyDescent="0.3">
      <c r="B36" s="151"/>
      <c r="C36" s="151"/>
      <c r="D36" s="121"/>
      <c r="E36" s="197"/>
      <c r="F36" s="197"/>
      <c r="G36" s="197"/>
    </row>
    <row r="37" spans="2:7" x14ac:dyDescent="0.25">
      <c r="B37" s="545" t="s">
        <v>3</v>
      </c>
      <c r="C37" s="546"/>
      <c r="D37" s="547"/>
      <c r="E37" s="564" t="s">
        <v>998</v>
      </c>
      <c r="F37" s="551" t="s">
        <v>681</v>
      </c>
      <c r="G37" s="183" t="s">
        <v>997</v>
      </c>
    </row>
    <row r="38" spans="2:7" ht="15.75" thickBot="1" x14ac:dyDescent="0.3">
      <c r="B38" s="548"/>
      <c r="C38" s="549"/>
      <c r="D38" s="550"/>
      <c r="E38" s="565"/>
      <c r="F38" s="552"/>
      <c r="G38" s="184" t="s">
        <v>688</v>
      </c>
    </row>
    <row r="39" spans="2:7" x14ac:dyDescent="0.25">
      <c r="B39" s="158"/>
      <c r="C39" s="168"/>
      <c r="D39" s="159"/>
      <c r="E39" s="185"/>
      <c r="F39" s="185"/>
      <c r="G39" s="185"/>
    </row>
    <row r="40" spans="2:7" x14ac:dyDescent="0.25">
      <c r="B40" s="160"/>
      <c r="C40" s="566" t="s">
        <v>1010</v>
      </c>
      <c r="D40" s="567"/>
      <c r="E40" s="267">
        <v>0</v>
      </c>
      <c r="F40" s="267">
        <v>0</v>
      </c>
      <c r="G40" s="267">
        <v>0</v>
      </c>
    </row>
    <row r="41" spans="2:7" x14ac:dyDescent="0.25">
      <c r="B41" s="158"/>
      <c r="C41" s="168"/>
      <c r="D41" s="161" t="s">
        <v>1004</v>
      </c>
      <c r="E41" s="266">
        <v>0</v>
      </c>
      <c r="F41" s="266">
        <v>0</v>
      </c>
      <c r="G41" s="266">
        <v>0</v>
      </c>
    </row>
    <row r="42" spans="2:7" x14ac:dyDescent="0.25">
      <c r="B42" s="158"/>
      <c r="C42" s="168"/>
      <c r="D42" s="161" t="s">
        <v>994</v>
      </c>
      <c r="E42" s="252"/>
      <c r="F42" s="252"/>
      <c r="G42" s="252"/>
    </row>
    <row r="43" spans="2:7" x14ac:dyDescent="0.25">
      <c r="B43" s="160"/>
      <c r="C43" s="566" t="s">
        <v>1009</v>
      </c>
      <c r="D43" s="567"/>
      <c r="E43" s="267">
        <v>0</v>
      </c>
      <c r="F43" s="267">
        <v>0</v>
      </c>
      <c r="G43" s="267">
        <v>0</v>
      </c>
    </row>
    <row r="44" spans="2:7" x14ac:dyDescent="0.25">
      <c r="B44" s="158"/>
      <c r="C44" s="168"/>
      <c r="D44" s="161" t="s">
        <v>1003</v>
      </c>
      <c r="E44" s="252"/>
      <c r="F44" s="252"/>
      <c r="G44" s="252"/>
    </row>
    <row r="45" spans="2:7" x14ac:dyDescent="0.25">
      <c r="B45" s="158"/>
      <c r="C45" s="168"/>
      <c r="D45" s="161" t="s">
        <v>993</v>
      </c>
      <c r="E45" s="252"/>
      <c r="F45" s="252"/>
      <c r="G45" s="252"/>
    </row>
    <row r="46" spans="2:7" x14ac:dyDescent="0.25">
      <c r="B46" s="158"/>
      <c r="C46" s="168"/>
      <c r="D46" s="159"/>
      <c r="E46" s="252"/>
      <c r="F46" s="252"/>
      <c r="G46" s="252"/>
    </row>
    <row r="47" spans="2:7" x14ac:dyDescent="0.25">
      <c r="B47" s="543"/>
      <c r="C47" s="566" t="s">
        <v>1008</v>
      </c>
      <c r="D47" s="567"/>
      <c r="E47" s="268">
        <v>0</v>
      </c>
      <c r="F47" s="268">
        <v>0</v>
      </c>
      <c r="G47" s="268">
        <v>0</v>
      </c>
    </row>
    <row r="48" spans="2:7" ht="15.75" thickBot="1" x14ac:dyDescent="0.3">
      <c r="B48" s="544"/>
      <c r="C48" s="169"/>
      <c r="D48" s="162"/>
      <c r="E48" s="186"/>
      <c r="F48" s="186"/>
      <c r="G48" s="186"/>
    </row>
    <row r="49" spans="2:7" ht="15.75" thickBot="1" x14ac:dyDescent="0.3">
      <c r="B49" s="151"/>
      <c r="C49" s="151"/>
      <c r="D49" s="121"/>
      <c r="E49" s="197"/>
      <c r="F49" s="197"/>
      <c r="G49" s="197"/>
    </row>
    <row r="50" spans="2:7" x14ac:dyDescent="0.25">
      <c r="B50" s="545" t="s">
        <v>3</v>
      </c>
      <c r="C50" s="546"/>
      <c r="D50" s="547"/>
      <c r="E50" s="183" t="s">
        <v>1007</v>
      </c>
      <c r="F50" s="551" t="s">
        <v>681</v>
      </c>
      <c r="G50" s="183" t="s">
        <v>997</v>
      </c>
    </row>
    <row r="51" spans="2:7" ht="15.75" thickBot="1" x14ac:dyDescent="0.3">
      <c r="B51" s="548"/>
      <c r="C51" s="549"/>
      <c r="D51" s="550"/>
      <c r="E51" s="184" t="s">
        <v>686</v>
      </c>
      <c r="F51" s="552"/>
      <c r="G51" s="184" t="s">
        <v>688</v>
      </c>
    </row>
    <row r="52" spans="2:7" x14ac:dyDescent="0.25">
      <c r="B52" s="540"/>
      <c r="C52" s="541"/>
      <c r="D52" s="542"/>
      <c r="E52" s="185"/>
      <c r="F52" s="185"/>
      <c r="G52" s="185"/>
    </row>
    <row r="53" spans="2:7" x14ac:dyDescent="0.25">
      <c r="B53" s="158"/>
      <c r="C53" s="566" t="s">
        <v>1006</v>
      </c>
      <c r="D53" s="567"/>
      <c r="E53" s="254">
        <v>18321016</v>
      </c>
      <c r="F53" s="254">
        <v>7800159</v>
      </c>
      <c r="G53" s="254">
        <v>7800159</v>
      </c>
    </row>
    <row r="54" spans="2:7" x14ac:dyDescent="0.25">
      <c r="B54" s="158"/>
      <c r="C54" s="566" t="s">
        <v>1005</v>
      </c>
      <c r="D54" s="567"/>
      <c r="E54" s="267">
        <v>0</v>
      </c>
      <c r="F54" s="267">
        <v>0</v>
      </c>
      <c r="G54" s="267">
        <v>0</v>
      </c>
    </row>
    <row r="55" spans="2:7" x14ac:dyDescent="0.25">
      <c r="B55" s="158"/>
      <c r="C55" s="168"/>
      <c r="D55" s="161" t="s">
        <v>1004</v>
      </c>
      <c r="E55" s="266">
        <v>0</v>
      </c>
      <c r="F55" s="266">
        <v>0</v>
      </c>
      <c r="G55" s="266">
        <v>0</v>
      </c>
    </row>
    <row r="56" spans="2:7" x14ac:dyDescent="0.25">
      <c r="B56" s="158"/>
      <c r="C56" s="168"/>
      <c r="D56" s="161" t="s">
        <v>1003</v>
      </c>
      <c r="E56" s="252"/>
      <c r="F56" s="252"/>
      <c r="G56" s="252"/>
    </row>
    <row r="57" spans="2:7" x14ac:dyDescent="0.25">
      <c r="B57" s="158"/>
      <c r="C57" s="168"/>
      <c r="D57" s="159"/>
      <c r="E57" s="252"/>
      <c r="F57" s="252"/>
      <c r="G57" s="252"/>
    </row>
    <row r="58" spans="2:7" x14ac:dyDescent="0.25">
      <c r="B58" s="158"/>
      <c r="C58" s="566" t="s">
        <v>1002</v>
      </c>
      <c r="D58" s="567"/>
      <c r="E58" s="254">
        <v>18321016</v>
      </c>
      <c r="F58" s="254">
        <v>7863065</v>
      </c>
      <c r="G58" s="254">
        <v>7863065</v>
      </c>
    </row>
    <row r="59" spans="2:7" x14ac:dyDescent="0.25">
      <c r="B59" s="158"/>
      <c r="C59" s="168"/>
      <c r="D59" s="159"/>
      <c r="E59" s="252"/>
      <c r="F59" s="252"/>
      <c r="G59" s="252"/>
    </row>
    <row r="60" spans="2:7" x14ac:dyDescent="0.25">
      <c r="B60" s="158"/>
      <c r="C60" s="566" t="s">
        <v>1001</v>
      </c>
      <c r="D60" s="567"/>
      <c r="E60" s="252"/>
      <c r="F60" s="252"/>
      <c r="G60" s="252"/>
    </row>
    <row r="61" spans="2:7" x14ac:dyDescent="0.25">
      <c r="B61" s="158"/>
      <c r="C61" s="168"/>
      <c r="D61" s="159"/>
      <c r="E61" s="252"/>
      <c r="F61" s="252"/>
      <c r="G61" s="252"/>
    </row>
    <row r="62" spans="2:7" x14ac:dyDescent="0.25">
      <c r="B62" s="160"/>
      <c r="C62" s="566" t="s">
        <v>1000</v>
      </c>
      <c r="D62" s="567"/>
      <c r="E62" s="268">
        <v>0</v>
      </c>
      <c r="F62" s="254">
        <v>-62906</v>
      </c>
      <c r="G62" s="254">
        <v>-62906</v>
      </c>
    </row>
    <row r="63" spans="2:7" x14ac:dyDescent="0.25">
      <c r="B63" s="160"/>
      <c r="C63" s="566" t="s">
        <v>999</v>
      </c>
      <c r="D63" s="567"/>
      <c r="E63" s="268">
        <v>0</v>
      </c>
      <c r="F63" s="254">
        <v>-62906</v>
      </c>
      <c r="G63" s="254">
        <v>-62906</v>
      </c>
    </row>
    <row r="64" spans="2:7" ht="15.75" thickBot="1" x14ac:dyDescent="0.3">
      <c r="B64" s="163"/>
      <c r="C64" s="170"/>
      <c r="D64" s="164"/>
      <c r="E64" s="187"/>
      <c r="F64" s="187"/>
      <c r="G64" s="187"/>
    </row>
    <row r="65" spans="2:7" ht="15.75" thickBot="1" x14ac:dyDescent="0.3">
      <c r="B65" s="151"/>
      <c r="C65" s="151"/>
      <c r="D65" s="121"/>
      <c r="E65" s="197"/>
      <c r="F65" s="197"/>
      <c r="G65" s="197"/>
    </row>
    <row r="66" spans="2:7" x14ac:dyDescent="0.25">
      <c r="B66" s="545" t="s">
        <v>3</v>
      </c>
      <c r="C66" s="546"/>
      <c r="D66" s="547"/>
      <c r="E66" s="564" t="s">
        <v>998</v>
      </c>
      <c r="F66" s="551" t="s">
        <v>681</v>
      </c>
      <c r="G66" s="183" t="s">
        <v>997</v>
      </c>
    </row>
    <row r="67" spans="2:7" ht="15.75" thickBot="1" x14ac:dyDescent="0.3">
      <c r="B67" s="548"/>
      <c r="C67" s="549"/>
      <c r="D67" s="550"/>
      <c r="E67" s="565"/>
      <c r="F67" s="552"/>
      <c r="G67" s="184" t="s">
        <v>688</v>
      </c>
    </row>
    <row r="68" spans="2:7" x14ac:dyDescent="0.25">
      <c r="B68" s="540"/>
      <c r="C68" s="541"/>
      <c r="D68" s="542"/>
      <c r="E68" s="185"/>
      <c r="F68" s="185"/>
      <c r="G68" s="185"/>
    </row>
    <row r="69" spans="2:7" x14ac:dyDescent="0.25">
      <c r="B69" s="158"/>
      <c r="C69" s="577" t="s">
        <v>996</v>
      </c>
      <c r="D69" s="483"/>
      <c r="E69" s="253"/>
      <c r="F69" s="253"/>
      <c r="G69" s="253"/>
    </row>
    <row r="70" spans="2:7" x14ac:dyDescent="0.25">
      <c r="B70" s="158"/>
      <c r="C70" s="577" t="s">
        <v>995</v>
      </c>
      <c r="D70" s="483"/>
      <c r="E70" s="266">
        <v>0</v>
      </c>
      <c r="F70" s="266">
        <v>0</v>
      </c>
      <c r="G70" s="266">
        <v>0</v>
      </c>
    </row>
    <row r="71" spans="2:7" x14ac:dyDescent="0.25">
      <c r="B71" s="158"/>
      <c r="C71" s="168"/>
      <c r="D71" s="161" t="s">
        <v>994</v>
      </c>
      <c r="E71" s="266"/>
      <c r="F71" s="266"/>
      <c r="G71" s="266"/>
    </row>
    <row r="72" spans="2:7" x14ac:dyDescent="0.25">
      <c r="B72" s="158"/>
      <c r="C72" s="168"/>
      <c r="D72" s="161" t="s">
        <v>993</v>
      </c>
      <c r="E72" s="266"/>
      <c r="F72" s="266"/>
      <c r="G72" s="266"/>
    </row>
    <row r="73" spans="2:7" x14ac:dyDescent="0.25">
      <c r="B73" s="158"/>
      <c r="C73" s="168"/>
      <c r="D73" s="159"/>
      <c r="E73" s="266"/>
      <c r="F73" s="266"/>
      <c r="G73" s="266"/>
    </row>
    <row r="74" spans="2:7" x14ac:dyDescent="0.25">
      <c r="B74" s="158"/>
      <c r="C74" s="577" t="s">
        <v>992</v>
      </c>
      <c r="D74" s="483"/>
      <c r="E74" s="266">
        <v>0</v>
      </c>
      <c r="F74" s="266">
        <v>0</v>
      </c>
      <c r="G74" s="266">
        <v>0</v>
      </c>
    </row>
    <row r="75" spans="2:7" x14ac:dyDescent="0.25">
      <c r="B75" s="158"/>
      <c r="C75" s="168"/>
      <c r="D75" s="159"/>
      <c r="E75" s="266"/>
      <c r="F75" s="266"/>
      <c r="G75" s="266"/>
    </row>
    <row r="76" spans="2:7" x14ac:dyDescent="0.25">
      <c r="B76" s="158"/>
      <c r="C76" s="577" t="s">
        <v>991</v>
      </c>
      <c r="D76" s="483"/>
      <c r="E76" s="266">
        <v>0</v>
      </c>
      <c r="F76" s="266">
        <v>0</v>
      </c>
      <c r="G76" s="266">
        <v>0</v>
      </c>
    </row>
    <row r="77" spans="2:7" x14ac:dyDescent="0.25">
      <c r="B77" s="158"/>
      <c r="C77" s="168"/>
      <c r="D77" s="159"/>
      <c r="E77" s="266"/>
      <c r="F77" s="266"/>
      <c r="G77" s="266"/>
    </row>
    <row r="78" spans="2:7" x14ac:dyDescent="0.25">
      <c r="B78" s="160"/>
      <c r="C78" s="566" t="s">
        <v>990</v>
      </c>
      <c r="D78" s="567"/>
      <c r="E78" s="267">
        <v>0</v>
      </c>
      <c r="F78" s="267">
        <v>0</v>
      </c>
      <c r="G78" s="267">
        <v>0</v>
      </c>
    </row>
    <row r="79" spans="2:7" x14ac:dyDescent="0.25">
      <c r="B79" s="543"/>
      <c r="C79" s="566" t="s">
        <v>989</v>
      </c>
      <c r="D79" s="567"/>
      <c r="E79" s="268">
        <v>0</v>
      </c>
      <c r="F79" s="268">
        <v>0</v>
      </c>
      <c r="G79" s="268">
        <v>0</v>
      </c>
    </row>
    <row r="80" spans="2:7" ht="15.75" thickBot="1" x14ac:dyDescent="0.3">
      <c r="B80" s="544"/>
      <c r="C80" s="169"/>
      <c r="D80" s="162"/>
      <c r="E80" s="186"/>
      <c r="F80" s="186"/>
      <c r="G80" s="186"/>
    </row>
    <row r="84" spans="4:7" x14ac:dyDescent="0.25">
      <c r="D84" s="366" t="s">
        <v>1271</v>
      </c>
      <c r="E84" s="575" t="s">
        <v>1266</v>
      </c>
      <c r="F84" s="575"/>
      <c r="G84" s="575"/>
    </row>
    <row r="85" spans="4:7" ht="30" customHeight="1" x14ac:dyDescent="0.25">
      <c r="D85" s="366" t="s">
        <v>1264</v>
      </c>
      <c r="E85" s="576" t="s">
        <v>1267</v>
      </c>
      <c r="F85" s="576"/>
      <c r="G85" s="576"/>
    </row>
    <row r="86" spans="4:7" x14ac:dyDescent="0.25">
      <c r="D86" s="365"/>
      <c r="E86" s="373"/>
      <c r="F86" s="373"/>
      <c r="G86" s="373"/>
    </row>
  </sheetData>
  <mergeCells count="45">
    <mergeCell ref="E84:G84"/>
    <mergeCell ref="E85:G85"/>
    <mergeCell ref="C79:D79"/>
    <mergeCell ref="C69:D69"/>
    <mergeCell ref="C70:D70"/>
    <mergeCell ref="C74:D74"/>
    <mergeCell ref="C76:D76"/>
    <mergeCell ref="C78:D78"/>
    <mergeCell ref="C40:D40"/>
    <mergeCell ref="C58:D58"/>
    <mergeCell ref="C60:D60"/>
    <mergeCell ref="C62:D62"/>
    <mergeCell ref="C63:D63"/>
    <mergeCell ref="B1:G1"/>
    <mergeCell ref="B52:D52"/>
    <mergeCell ref="B66:D67"/>
    <mergeCell ref="E66:E67"/>
    <mergeCell ref="F66:F67"/>
    <mergeCell ref="B47:B48"/>
    <mergeCell ref="C10:D10"/>
    <mergeCell ref="C15:D15"/>
    <mergeCell ref="C19:D19"/>
    <mergeCell ref="C23:D23"/>
    <mergeCell ref="C43:D43"/>
    <mergeCell ref="C47:D47"/>
    <mergeCell ref="B2:G2"/>
    <mergeCell ref="B3:G3"/>
    <mergeCell ref="B4:G4"/>
    <mergeCell ref="C53:D53"/>
    <mergeCell ref="B5:G5"/>
    <mergeCell ref="B68:D68"/>
    <mergeCell ref="B79:B80"/>
    <mergeCell ref="B50:D51"/>
    <mergeCell ref="F50:F51"/>
    <mergeCell ref="B7:D8"/>
    <mergeCell ref="F7:F8"/>
    <mergeCell ref="B28:D28"/>
    <mergeCell ref="B37:D38"/>
    <mergeCell ref="E37:E38"/>
    <mergeCell ref="F37:F38"/>
    <mergeCell ref="C54:D54"/>
    <mergeCell ref="C24:D24"/>
    <mergeCell ref="C25:D25"/>
    <mergeCell ref="C30:D30"/>
    <mergeCell ref="C34:D34"/>
  </mergeCells>
  <printOptions horizontalCentered="1"/>
  <pageMargins left="0" right="0" top="0" bottom="0" header="0" footer="0"/>
  <pageSetup scale="60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86"/>
  <sheetViews>
    <sheetView topLeftCell="A7" workbookViewId="0">
      <selection activeCell="A7" sqref="A1:XFD1048576"/>
    </sheetView>
  </sheetViews>
  <sheetFormatPr baseColWidth="10" defaultRowHeight="15" x14ac:dyDescent="0.25"/>
  <cols>
    <col min="1" max="1" width="2" customWidth="1"/>
    <col min="2" max="2" width="2.28515625" customWidth="1"/>
    <col min="3" max="3" width="2.5703125" customWidth="1"/>
    <col min="4" max="4" width="41" bestFit="1" customWidth="1"/>
    <col min="5" max="5" width="12.85546875" bestFit="1" customWidth="1"/>
    <col min="6" max="6" width="12.85546875" customWidth="1"/>
    <col min="7" max="8" width="12" bestFit="1" customWidth="1"/>
    <col min="9" max="9" width="11.5703125" bestFit="1" customWidth="1"/>
    <col min="10" max="10" width="12" bestFit="1" customWidth="1"/>
  </cols>
  <sheetData>
    <row r="1" spans="2:10" ht="15.75" thickBot="1" x14ac:dyDescent="0.3">
      <c r="B1" s="585" t="s">
        <v>1095</v>
      </c>
      <c r="C1" s="585"/>
      <c r="D1" s="585"/>
      <c r="E1" s="585"/>
      <c r="F1" s="585"/>
      <c r="G1" s="585"/>
      <c r="H1" s="585"/>
      <c r="I1" s="585"/>
      <c r="J1" s="585"/>
    </row>
    <row r="2" spans="2:10" ht="12.95" customHeight="1" x14ac:dyDescent="0.25">
      <c r="B2" s="526" t="s">
        <v>693</v>
      </c>
      <c r="C2" s="527"/>
      <c r="D2" s="527"/>
      <c r="E2" s="527"/>
      <c r="F2" s="527"/>
      <c r="G2" s="527"/>
      <c r="H2" s="527"/>
      <c r="I2" s="527"/>
      <c r="J2" s="528"/>
    </row>
    <row r="3" spans="2:10" ht="12.95" customHeight="1" x14ac:dyDescent="0.25">
      <c r="B3" s="600" t="s">
        <v>1094</v>
      </c>
      <c r="C3" s="601"/>
      <c r="D3" s="601"/>
      <c r="E3" s="601"/>
      <c r="F3" s="601"/>
      <c r="G3" s="601"/>
      <c r="H3" s="601"/>
      <c r="I3" s="601"/>
      <c r="J3" s="602"/>
    </row>
    <row r="4" spans="2:10" ht="12.95" customHeight="1" x14ac:dyDescent="0.25">
      <c r="B4" s="600" t="s">
        <v>1273</v>
      </c>
      <c r="C4" s="601"/>
      <c r="D4" s="601"/>
      <c r="E4" s="601"/>
      <c r="F4" s="601"/>
      <c r="G4" s="601"/>
      <c r="H4" s="601"/>
      <c r="I4" s="601"/>
      <c r="J4" s="602"/>
    </row>
    <row r="5" spans="2:10" ht="12.95" customHeight="1" thickBot="1" x14ac:dyDescent="0.3">
      <c r="B5" s="603" t="s">
        <v>923</v>
      </c>
      <c r="C5" s="604"/>
      <c r="D5" s="604"/>
      <c r="E5" s="604"/>
      <c r="F5" s="604"/>
      <c r="G5" s="604"/>
      <c r="H5" s="604"/>
      <c r="I5" s="604"/>
      <c r="J5" s="605"/>
    </row>
    <row r="6" spans="2:10" ht="15.75" thickBot="1" x14ac:dyDescent="0.3">
      <c r="B6" s="526"/>
      <c r="C6" s="527"/>
      <c r="D6" s="528"/>
      <c r="E6" s="606" t="s">
        <v>679</v>
      </c>
      <c r="F6" s="607"/>
      <c r="G6" s="607"/>
      <c r="H6" s="607"/>
      <c r="I6" s="608"/>
      <c r="J6" s="502" t="s">
        <v>1093</v>
      </c>
    </row>
    <row r="7" spans="2:10" x14ac:dyDescent="0.25">
      <c r="B7" s="600" t="s">
        <v>3</v>
      </c>
      <c r="C7" s="601"/>
      <c r="D7" s="602"/>
      <c r="E7" s="502" t="s">
        <v>1092</v>
      </c>
      <c r="F7" s="505" t="s">
        <v>687</v>
      </c>
      <c r="G7" s="502" t="s">
        <v>680</v>
      </c>
      <c r="H7" s="502" t="s">
        <v>681</v>
      </c>
      <c r="I7" s="502" t="s">
        <v>682</v>
      </c>
      <c r="J7" s="503"/>
    </row>
    <row r="8" spans="2:10" ht="15.75" thickBot="1" x14ac:dyDescent="0.3">
      <c r="B8" s="603" t="s">
        <v>1091</v>
      </c>
      <c r="C8" s="604"/>
      <c r="D8" s="605"/>
      <c r="E8" s="504"/>
      <c r="F8" s="507"/>
      <c r="G8" s="504"/>
      <c r="H8" s="504"/>
      <c r="I8" s="504"/>
      <c r="J8" s="504"/>
    </row>
    <row r="9" spans="2:10" x14ac:dyDescent="0.25">
      <c r="B9" s="595"/>
      <c r="C9" s="596"/>
      <c r="D9" s="597"/>
      <c r="E9" s="195"/>
      <c r="F9" s="195"/>
      <c r="G9" s="195"/>
      <c r="H9" s="195"/>
      <c r="I9" s="195"/>
      <c r="J9" s="195"/>
    </row>
    <row r="10" spans="2:10" x14ac:dyDescent="0.25">
      <c r="B10" s="586" t="s">
        <v>1090</v>
      </c>
      <c r="C10" s="566"/>
      <c r="D10" s="567"/>
      <c r="E10" s="195"/>
      <c r="F10" s="195"/>
      <c r="G10" s="195"/>
      <c r="H10" s="195"/>
      <c r="I10" s="195"/>
      <c r="J10" s="195"/>
    </row>
    <row r="11" spans="2:10" x14ac:dyDescent="0.25">
      <c r="B11" s="115"/>
      <c r="C11" s="588" t="s">
        <v>1089</v>
      </c>
      <c r="D11" s="589"/>
      <c r="E11" s="324">
        <v>0</v>
      </c>
      <c r="F11" s="324">
        <v>0</v>
      </c>
      <c r="G11" s="324">
        <v>0</v>
      </c>
      <c r="H11" s="324">
        <v>0</v>
      </c>
      <c r="I11" s="324">
        <v>0</v>
      </c>
      <c r="J11" s="324">
        <v>0</v>
      </c>
    </row>
    <row r="12" spans="2:10" x14ac:dyDescent="0.25">
      <c r="B12" s="115"/>
      <c r="C12" s="588" t="s">
        <v>1088</v>
      </c>
      <c r="D12" s="589"/>
      <c r="E12" s="196"/>
      <c r="F12" s="196"/>
      <c r="G12" s="196"/>
      <c r="H12" s="196"/>
      <c r="I12" s="196"/>
      <c r="J12" s="196"/>
    </row>
    <row r="13" spans="2:10" x14ac:dyDescent="0.25">
      <c r="B13" s="115"/>
      <c r="C13" s="588" t="s">
        <v>1087</v>
      </c>
      <c r="D13" s="589"/>
      <c r="E13" s="196"/>
      <c r="F13" s="196"/>
      <c r="G13" s="196"/>
      <c r="H13" s="196"/>
      <c r="I13" s="196"/>
      <c r="J13" s="196"/>
    </row>
    <row r="14" spans="2:10" x14ac:dyDescent="0.25">
      <c r="B14" s="115"/>
      <c r="C14" s="588" t="s">
        <v>1086</v>
      </c>
      <c r="D14" s="589"/>
      <c r="E14" s="209"/>
      <c r="F14" s="269"/>
      <c r="G14" s="209"/>
      <c r="H14" s="209"/>
      <c r="I14" s="209"/>
      <c r="J14" s="325"/>
    </row>
    <row r="15" spans="2:10" x14ac:dyDescent="0.25">
      <c r="B15" s="115"/>
      <c r="C15" s="588" t="s">
        <v>1085</v>
      </c>
      <c r="D15" s="589"/>
      <c r="E15" s="209"/>
      <c r="F15" s="269"/>
      <c r="G15" s="209"/>
      <c r="H15" s="209"/>
      <c r="I15" s="209"/>
      <c r="J15" s="325"/>
    </row>
    <row r="16" spans="2:10" x14ac:dyDescent="0.25">
      <c r="B16" s="115"/>
      <c r="C16" s="588" t="s">
        <v>1084</v>
      </c>
      <c r="D16" s="589"/>
      <c r="E16" s="209"/>
      <c r="F16" s="269"/>
      <c r="G16" s="209"/>
      <c r="H16" s="209"/>
      <c r="I16" s="209"/>
      <c r="J16" s="325"/>
    </row>
    <row r="17" spans="2:10" x14ac:dyDescent="0.25">
      <c r="B17" s="115"/>
      <c r="C17" s="588" t="s">
        <v>1083</v>
      </c>
      <c r="D17" s="589"/>
      <c r="E17" s="209">
        <v>2757984</v>
      </c>
      <c r="F17" s="358">
        <v>0</v>
      </c>
      <c r="G17" s="209">
        <v>2757984</v>
      </c>
      <c r="H17" s="209">
        <v>445647</v>
      </c>
      <c r="I17" s="209">
        <v>445647</v>
      </c>
      <c r="J17" s="350">
        <v>2312337</v>
      </c>
    </row>
    <row r="18" spans="2:10" x14ac:dyDescent="0.25">
      <c r="B18" s="482"/>
      <c r="C18" s="588" t="s">
        <v>1082</v>
      </c>
      <c r="D18" s="589"/>
      <c r="E18" s="350"/>
      <c r="F18" s="351"/>
      <c r="G18" s="209"/>
      <c r="H18" s="209"/>
      <c r="I18" s="209"/>
      <c r="J18" s="358"/>
    </row>
    <row r="19" spans="2:10" x14ac:dyDescent="0.25">
      <c r="B19" s="482"/>
      <c r="C19" s="588" t="s">
        <v>1081</v>
      </c>
      <c r="D19" s="589"/>
      <c r="E19" s="352">
        <v>0</v>
      </c>
      <c r="F19" s="351">
        <v>0</v>
      </c>
      <c r="G19" s="352">
        <v>0</v>
      </c>
      <c r="H19" s="352">
        <v>0</v>
      </c>
      <c r="I19" s="352">
        <v>0</v>
      </c>
      <c r="J19" s="352">
        <v>0</v>
      </c>
    </row>
    <row r="20" spans="2:10" x14ac:dyDescent="0.25">
      <c r="B20" s="115"/>
      <c r="C20" s="133"/>
      <c r="D20" s="145" t="s">
        <v>1080</v>
      </c>
      <c r="E20" s="209"/>
      <c r="F20" s="269"/>
      <c r="G20" s="209"/>
      <c r="H20" s="209"/>
      <c r="I20" s="209"/>
      <c r="J20" s="325"/>
    </row>
    <row r="21" spans="2:10" x14ac:dyDescent="0.25">
      <c r="B21" s="115"/>
      <c r="C21" s="133"/>
      <c r="D21" s="145" t="s">
        <v>1079</v>
      </c>
      <c r="E21" s="196"/>
      <c r="F21" s="196"/>
      <c r="G21" s="196"/>
      <c r="H21" s="196"/>
      <c r="I21" s="196"/>
      <c r="J21" s="196"/>
    </row>
    <row r="22" spans="2:10" x14ac:dyDescent="0.25">
      <c r="B22" s="115"/>
      <c r="C22" s="133"/>
      <c r="D22" s="145" t="s">
        <v>1078</v>
      </c>
      <c r="E22" s="196"/>
      <c r="F22" s="196"/>
      <c r="G22" s="196"/>
      <c r="H22" s="196"/>
      <c r="I22" s="196"/>
      <c r="J22" s="196"/>
    </row>
    <row r="23" spans="2:10" x14ac:dyDescent="0.25">
      <c r="B23" s="115"/>
      <c r="C23" s="133"/>
      <c r="D23" s="145" t="s">
        <v>1077</v>
      </c>
      <c r="E23" s="196"/>
      <c r="F23" s="196"/>
      <c r="G23" s="196"/>
      <c r="H23" s="196"/>
      <c r="I23" s="196"/>
      <c r="J23" s="196"/>
    </row>
    <row r="24" spans="2:10" x14ac:dyDescent="0.25">
      <c r="B24" s="115"/>
      <c r="C24" s="133"/>
      <c r="D24" s="145" t="s">
        <v>1076</v>
      </c>
      <c r="E24" s="196"/>
      <c r="F24" s="196"/>
      <c r="G24" s="196"/>
      <c r="H24" s="196"/>
      <c r="I24" s="196"/>
      <c r="J24" s="196"/>
    </row>
    <row r="25" spans="2:10" x14ac:dyDescent="0.25">
      <c r="B25" s="115"/>
      <c r="C25" s="133"/>
      <c r="D25" s="145" t="s">
        <v>1075</v>
      </c>
      <c r="E25" s="196"/>
      <c r="F25" s="196"/>
      <c r="G25" s="196"/>
      <c r="H25" s="196"/>
      <c r="I25" s="196"/>
      <c r="J25" s="196"/>
    </row>
    <row r="26" spans="2:10" x14ac:dyDescent="0.25">
      <c r="B26" s="115"/>
      <c r="C26" s="133"/>
      <c r="D26" s="145" t="s">
        <v>1074</v>
      </c>
      <c r="E26" s="196"/>
      <c r="F26" s="196"/>
      <c r="G26" s="196"/>
      <c r="H26" s="196"/>
      <c r="I26" s="196"/>
      <c r="J26" s="196"/>
    </row>
    <row r="27" spans="2:10" x14ac:dyDescent="0.25">
      <c r="B27" s="115"/>
      <c r="C27" s="133"/>
      <c r="D27" s="145" t="s">
        <v>1073</v>
      </c>
      <c r="E27" s="196"/>
      <c r="F27" s="196"/>
      <c r="G27" s="196"/>
      <c r="H27" s="196"/>
      <c r="I27" s="196"/>
      <c r="J27" s="196"/>
    </row>
    <row r="28" spans="2:10" x14ac:dyDescent="0.25">
      <c r="B28" s="115"/>
      <c r="C28" s="133"/>
      <c r="D28" s="145" t="s">
        <v>1072</v>
      </c>
      <c r="E28" s="196"/>
      <c r="F28" s="196"/>
      <c r="G28" s="255"/>
      <c r="H28" s="196"/>
      <c r="I28" s="196"/>
      <c r="J28" s="196"/>
    </row>
    <row r="29" spans="2:10" x14ac:dyDescent="0.25">
      <c r="B29" s="115"/>
      <c r="C29" s="133"/>
      <c r="D29" s="145" t="s">
        <v>1071</v>
      </c>
      <c r="E29" s="196"/>
      <c r="F29" s="196"/>
      <c r="G29" s="196"/>
      <c r="H29" s="196"/>
      <c r="I29" s="196"/>
      <c r="J29" s="196"/>
    </row>
    <row r="30" spans="2:10" ht="22.5" x14ac:dyDescent="0.25">
      <c r="B30" s="115"/>
      <c r="C30" s="133"/>
      <c r="D30" s="113" t="s">
        <v>1070</v>
      </c>
      <c r="E30" s="196"/>
      <c r="F30" s="196"/>
      <c r="G30" s="196"/>
      <c r="H30" s="196"/>
      <c r="I30" s="196"/>
      <c r="J30" s="196"/>
    </row>
    <row r="31" spans="2:10" ht="24" customHeight="1" x14ac:dyDescent="0.25">
      <c r="B31" s="115"/>
      <c r="C31" s="492" t="s">
        <v>1069</v>
      </c>
      <c r="D31" s="590"/>
      <c r="E31" s="269">
        <v>0</v>
      </c>
      <c r="F31" s="269">
        <v>0</v>
      </c>
      <c r="G31" s="269">
        <v>0</v>
      </c>
      <c r="H31" s="269">
        <v>0</v>
      </c>
      <c r="I31" s="269">
        <v>0</v>
      </c>
      <c r="J31" s="269">
        <v>0</v>
      </c>
    </row>
    <row r="32" spans="2:10" x14ac:dyDescent="0.25">
      <c r="B32" s="115"/>
      <c r="C32" s="133"/>
      <c r="D32" s="145" t="s">
        <v>1068</v>
      </c>
      <c r="E32" s="196"/>
      <c r="F32" s="196"/>
      <c r="G32" s="196"/>
      <c r="H32" s="196"/>
      <c r="I32" s="196"/>
      <c r="J32" s="196"/>
    </row>
    <row r="33" spans="2:10" x14ac:dyDescent="0.25">
      <c r="B33" s="115"/>
      <c r="C33" s="133"/>
      <c r="D33" s="145" t="s">
        <v>1067</v>
      </c>
      <c r="E33" s="196"/>
      <c r="F33" s="196"/>
      <c r="G33" s="196"/>
      <c r="H33" s="196"/>
      <c r="I33" s="196"/>
      <c r="J33" s="196"/>
    </row>
    <row r="34" spans="2:10" x14ac:dyDescent="0.25">
      <c r="B34" s="115"/>
      <c r="C34" s="133"/>
      <c r="D34" s="145" t="s">
        <v>1066</v>
      </c>
      <c r="E34" s="196"/>
      <c r="F34" s="196"/>
      <c r="G34" s="196"/>
      <c r="H34" s="196"/>
      <c r="I34" s="196"/>
      <c r="J34" s="196"/>
    </row>
    <row r="35" spans="2:10" x14ac:dyDescent="0.25">
      <c r="B35" s="115"/>
      <c r="C35" s="133"/>
      <c r="D35" s="113" t="s">
        <v>1065</v>
      </c>
      <c r="E35" s="196"/>
      <c r="F35" s="196"/>
      <c r="G35" s="196"/>
      <c r="H35" s="196"/>
      <c r="I35" s="196"/>
      <c r="J35" s="196"/>
    </row>
    <row r="36" spans="2:10" x14ac:dyDescent="0.25">
      <c r="B36" s="115"/>
      <c r="C36" s="133"/>
      <c r="D36" s="145" t="s">
        <v>1064</v>
      </c>
      <c r="E36" s="196"/>
      <c r="F36" s="196"/>
      <c r="G36" s="196"/>
      <c r="H36" s="196"/>
      <c r="I36" s="196"/>
      <c r="J36" s="196"/>
    </row>
    <row r="37" spans="2:10" x14ac:dyDescent="0.25">
      <c r="B37" s="115"/>
      <c r="C37" s="588" t="s">
        <v>1063</v>
      </c>
      <c r="D37" s="589"/>
      <c r="E37" s="325">
        <v>15563032</v>
      </c>
      <c r="F37" s="269">
        <v>0</v>
      </c>
      <c r="G37" s="325">
        <v>15563032</v>
      </c>
      <c r="H37" s="209">
        <v>7354512</v>
      </c>
      <c r="I37" s="209">
        <v>7354512</v>
      </c>
      <c r="J37" s="325">
        <v>8208520</v>
      </c>
    </row>
    <row r="38" spans="2:10" x14ac:dyDescent="0.25">
      <c r="B38" s="115"/>
      <c r="C38" s="588" t="s">
        <v>1062</v>
      </c>
      <c r="D38" s="589"/>
      <c r="E38" s="209"/>
      <c r="F38" s="209"/>
      <c r="G38" s="209"/>
      <c r="H38" s="209"/>
      <c r="I38" s="209"/>
      <c r="J38" s="209"/>
    </row>
    <row r="39" spans="2:10" x14ac:dyDescent="0.25">
      <c r="B39" s="115"/>
      <c r="C39" s="133"/>
      <c r="D39" s="145" t="s">
        <v>1061</v>
      </c>
      <c r="E39" s="209"/>
      <c r="F39" s="209"/>
      <c r="G39" s="209"/>
      <c r="H39" s="209"/>
      <c r="I39" s="209"/>
      <c r="J39" s="209"/>
    </row>
    <row r="40" spans="2:10" x14ac:dyDescent="0.25">
      <c r="B40" s="115"/>
      <c r="C40" s="588" t="s">
        <v>1060</v>
      </c>
      <c r="D40" s="589"/>
      <c r="E40" s="269">
        <v>0</v>
      </c>
      <c r="F40" s="269">
        <v>0</v>
      </c>
      <c r="G40" s="269">
        <v>0</v>
      </c>
      <c r="H40" s="269">
        <v>0</v>
      </c>
      <c r="I40" s="269">
        <v>0</v>
      </c>
      <c r="J40" s="269">
        <v>0</v>
      </c>
    </row>
    <row r="41" spans="2:10" x14ac:dyDescent="0.25">
      <c r="B41" s="115"/>
      <c r="C41" s="133"/>
      <c r="D41" s="145" t="s">
        <v>1059</v>
      </c>
      <c r="E41" s="209"/>
      <c r="F41" s="209"/>
      <c r="G41" s="209"/>
      <c r="H41" s="209"/>
      <c r="I41" s="209"/>
      <c r="J41" s="209"/>
    </row>
    <row r="42" spans="2:10" x14ac:dyDescent="0.25">
      <c r="B42" s="115"/>
      <c r="C42" s="133"/>
      <c r="D42" s="145" t="s">
        <v>1058</v>
      </c>
      <c r="E42" s="209"/>
      <c r="F42" s="209"/>
      <c r="G42" s="209"/>
      <c r="H42" s="209"/>
      <c r="I42" s="209"/>
      <c r="J42" s="209"/>
    </row>
    <row r="43" spans="2:10" x14ac:dyDescent="0.25">
      <c r="B43" s="146"/>
      <c r="C43" s="147"/>
      <c r="D43" s="148"/>
      <c r="E43" s="209"/>
      <c r="F43" s="209"/>
      <c r="G43" s="209"/>
      <c r="H43" s="209"/>
      <c r="I43" s="209"/>
      <c r="J43" s="209"/>
    </row>
    <row r="44" spans="2:10" x14ac:dyDescent="0.25">
      <c r="B44" s="586" t="s">
        <v>1057</v>
      </c>
      <c r="C44" s="566"/>
      <c r="D44" s="587"/>
      <c r="E44" s="581">
        <v>18321016</v>
      </c>
      <c r="F44" s="584">
        <v>0</v>
      </c>
      <c r="G44" s="579">
        <v>18321016</v>
      </c>
      <c r="H44" s="580">
        <v>7800159</v>
      </c>
      <c r="I44" s="580">
        <v>7800159</v>
      </c>
      <c r="J44" s="581">
        <v>10520857</v>
      </c>
    </row>
    <row r="45" spans="2:10" x14ac:dyDescent="0.25">
      <c r="B45" s="586" t="s">
        <v>1056</v>
      </c>
      <c r="C45" s="566"/>
      <c r="D45" s="587"/>
      <c r="E45" s="581"/>
      <c r="F45" s="584"/>
      <c r="G45" s="579"/>
      <c r="H45" s="580"/>
      <c r="I45" s="580"/>
      <c r="J45" s="581"/>
    </row>
    <row r="46" spans="2:10" x14ac:dyDescent="0.25">
      <c r="B46" s="443" t="s">
        <v>1055</v>
      </c>
      <c r="C46" s="444"/>
      <c r="D46" s="476"/>
      <c r="E46" s="209"/>
      <c r="F46" s="209"/>
      <c r="G46" s="209"/>
      <c r="H46" s="209"/>
      <c r="I46" s="209"/>
      <c r="J46" s="209"/>
    </row>
    <row r="47" spans="2:10" x14ac:dyDescent="0.25">
      <c r="B47" s="146"/>
      <c r="C47" s="147"/>
      <c r="D47" s="148"/>
      <c r="E47" s="209"/>
      <c r="F47" s="209"/>
      <c r="G47" s="209"/>
      <c r="H47" s="209"/>
      <c r="I47" s="209"/>
      <c r="J47" s="209"/>
    </row>
    <row r="48" spans="2:10" x14ac:dyDescent="0.25">
      <c r="B48" s="586" t="s">
        <v>1054</v>
      </c>
      <c r="C48" s="566"/>
      <c r="D48" s="587"/>
      <c r="E48" s="209"/>
      <c r="F48" s="209"/>
      <c r="G48" s="209"/>
      <c r="H48" s="209"/>
      <c r="I48" s="209"/>
      <c r="J48" s="209"/>
    </row>
    <row r="49" spans="2:10" x14ac:dyDescent="0.25">
      <c r="B49" s="115"/>
      <c r="C49" s="588" t="s">
        <v>1053</v>
      </c>
      <c r="D49" s="589"/>
      <c r="E49" s="269">
        <v>0</v>
      </c>
      <c r="F49" s="269">
        <v>0</v>
      </c>
      <c r="G49" s="269">
        <v>0</v>
      </c>
      <c r="H49" s="269">
        <v>0</v>
      </c>
      <c r="I49" s="269">
        <v>0</v>
      </c>
      <c r="J49" s="269">
        <v>0</v>
      </c>
    </row>
    <row r="50" spans="2:10" ht="22.5" x14ac:dyDescent="0.25">
      <c r="B50" s="115"/>
      <c r="C50" s="133"/>
      <c r="D50" s="113" t="s">
        <v>1052</v>
      </c>
      <c r="E50" s="209"/>
      <c r="F50" s="209"/>
      <c r="G50" s="209"/>
      <c r="H50" s="209"/>
      <c r="I50" s="209"/>
      <c r="J50" s="209"/>
    </row>
    <row r="51" spans="2:10" x14ac:dyDescent="0.25">
      <c r="B51" s="115"/>
      <c r="C51" s="133"/>
      <c r="D51" s="145" t="s">
        <v>1051</v>
      </c>
      <c r="E51" s="209"/>
      <c r="F51" s="209"/>
      <c r="G51" s="209"/>
      <c r="H51" s="209"/>
      <c r="I51" s="209"/>
      <c r="J51" s="209"/>
    </row>
    <row r="52" spans="2:10" x14ac:dyDescent="0.25">
      <c r="B52" s="115"/>
      <c r="C52" s="133"/>
      <c r="D52" s="145" t="s">
        <v>1050</v>
      </c>
      <c r="E52" s="209"/>
      <c r="F52" s="209"/>
      <c r="G52" s="209"/>
      <c r="H52" s="209"/>
      <c r="I52" s="209"/>
      <c r="J52" s="209"/>
    </row>
    <row r="53" spans="2:10" ht="33.75" x14ac:dyDescent="0.25">
      <c r="B53" s="115"/>
      <c r="C53" s="133"/>
      <c r="D53" s="113" t="s">
        <v>1049</v>
      </c>
      <c r="E53" s="209"/>
      <c r="F53" s="209"/>
      <c r="G53" s="209"/>
      <c r="H53" s="209"/>
      <c r="I53" s="209"/>
      <c r="J53" s="209"/>
    </row>
    <row r="54" spans="2:10" x14ac:dyDescent="0.25">
      <c r="B54" s="115"/>
      <c r="C54" s="133"/>
      <c r="D54" s="145" t="s">
        <v>1048</v>
      </c>
      <c r="E54" s="209"/>
      <c r="F54" s="209"/>
      <c r="G54" s="209"/>
      <c r="H54" s="209"/>
      <c r="I54" s="209"/>
      <c r="J54" s="209"/>
    </row>
    <row r="55" spans="2:10" ht="22.5" x14ac:dyDescent="0.25">
      <c r="B55" s="115"/>
      <c r="C55" s="133"/>
      <c r="D55" s="113" t="s">
        <v>1047</v>
      </c>
      <c r="E55" s="209"/>
      <c r="F55" s="209"/>
      <c r="G55" s="209"/>
      <c r="H55" s="209"/>
      <c r="I55" s="209"/>
      <c r="J55" s="209"/>
    </row>
    <row r="56" spans="2:10" ht="22.5" x14ac:dyDescent="0.25">
      <c r="B56" s="115"/>
      <c r="C56" s="133"/>
      <c r="D56" s="113" t="s">
        <v>1046</v>
      </c>
      <c r="E56" s="209"/>
      <c r="F56" s="209"/>
      <c r="G56" s="209"/>
      <c r="H56" s="209"/>
      <c r="I56" s="209"/>
      <c r="J56" s="209"/>
    </row>
    <row r="57" spans="2:10" ht="22.5" x14ac:dyDescent="0.25">
      <c r="B57" s="115"/>
      <c r="C57" s="133"/>
      <c r="D57" s="149" t="s">
        <v>1045</v>
      </c>
      <c r="E57" s="209"/>
      <c r="F57" s="209"/>
      <c r="G57" s="209"/>
      <c r="H57" s="209"/>
      <c r="I57" s="209"/>
      <c r="J57" s="209"/>
    </row>
    <row r="58" spans="2:10" x14ac:dyDescent="0.25">
      <c r="B58" s="115"/>
      <c r="C58" s="588" t="s">
        <v>1044</v>
      </c>
      <c r="D58" s="589"/>
      <c r="E58" s="269">
        <v>0</v>
      </c>
      <c r="F58" s="269">
        <v>0</v>
      </c>
      <c r="G58" s="269">
        <v>0</v>
      </c>
      <c r="H58" s="269">
        <v>0</v>
      </c>
      <c r="I58" s="269">
        <v>0</v>
      </c>
      <c r="J58" s="269">
        <v>0</v>
      </c>
    </row>
    <row r="59" spans="2:10" x14ac:dyDescent="0.25">
      <c r="B59" s="115"/>
      <c r="C59" s="133"/>
      <c r="D59" s="145" t="s">
        <v>1043</v>
      </c>
      <c r="E59" s="270"/>
      <c r="F59" s="270"/>
      <c r="G59" s="270"/>
      <c r="H59" s="270"/>
      <c r="I59" s="270"/>
      <c r="J59" s="270"/>
    </row>
    <row r="60" spans="2:10" x14ac:dyDescent="0.25">
      <c r="B60" s="115"/>
      <c r="C60" s="133"/>
      <c r="D60" s="145" t="s">
        <v>1042</v>
      </c>
      <c r="E60" s="270"/>
      <c r="F60" s="270"/>
      <c r="G60" s="270"/>
      <c r="H60" s="270"/>
      <c r="I60" s="270"/>
      <c r="J60" s="270"/>
    </row>
    <row r="61" spans="2:10" x14ac:dyDescent="0.25">
      <c r="B61" s="115"/>
      <c r="C61" s="133"/>
      <c r="D61" s="145" t="s">
        <v>1041</v>
      </c>
      <c r="E61" s="270"/>
      <c r="F61" s="270"/>
      <c r="G61" s="270"/>
      <c r="H61" s="270"/>
      <c r="I61" s="270"/>
      <c r="J61" s="270"/>
    </row>
    <row r="62" spans="2:10" x14ac:dyDescent="0.25">
      <c r="B62" s="115"/>
      <c r="C62" s="133"/>
      <c r="D62" s="145" t="s">
        <v>1040</v>
      </c>
      <c r="E62" s="269"/>
      <c r="F62" s="270"/>
      <c r="G62" s="270"/>
      <c r="H62" s="270"/>
      <c r="I62" s="270"/>
      <c r="J62" s="270"/>
    </row>
    <row r="63" spans="2:10" x14ac:dyDescent="0.25">
      <c r="B63" s="115"/>
      <c r="C63" s="588" t="s">
        <v>1039</v>
      </c>
      <c r="D63" s="589"/>
      <c r="E63" s="269">
        <v>0</v>
      </c>
      <c r="F63" s="269">
        <v>0</v>
      </c>
      <c r="G63" s="269">
        <v>0</v>
      </c>
      <c r="H63" s="269">
        <v>0</v>
      </c>
      <c r="I63" s="269">
        <v>0</v>
      </c>
      <c r="J63" s="269">
        <v>0</v>
      </c>
    </row>
    <row r="64" spans="2:10" ht="22.5" x14ac:dyDescent="0.25">
      <c r="B64" s="115"/>
      <c r="C64" s="133"/>
      <c r="D64" s="113" t="s">
        <v>1038</v>
      </c>
      <c r="E64" s="270"/>
      <c r="F64" s="270"/>
      <c r="G64" s="270"/>
      <c r="H64" s="270"/>
      <c r="I64" s="270"/>
      <c r="J64" s="270"/>
    </row>
    <row r="65" spans="2:10" x14ac:dyDescent="0.25">
      <c r="B65" s="115"/>
      <c r="C65" s="133"/>
      <c r="D65" s="145" t="s">
        <v>1037</v>
      </c>
      <c r="E65" s="270"/>
      <c r="F65" s="269"/>
      <c r="G65" s="270"/>
      <c r="H65" s="270"/>
      <c r="I65" s="270"/>
      <c r="J65" s="270"/>
    </row>
    <row r="66" spans="2:10" ht="22.5" customHeight="1" x14ac:dyDescent="0.25">
      <c r="B66" s="115"/>
      <c r="C66" s="492" t="s">
        <v>1036</v>
      </c>
      <c r="D66" s="590"/>
      <c r="E66" s="270"/>
      <c r="F66" s="270"/>
      <c r="G66" s="270"/>
      <c r="H66" s="270"/>
      <c r="I66" s="270"/>
      <c r="J66" s="270"/>
    </row>
    <row r="67" spans="2:10" x14ac:dyDescent="0.25">
      <c r="B67" s="115"/>
      <c r="C67" s="588" t="s">
        <v>1035</v>
      </c>
      <c r="D67" s="589"/>
      <c r="E67" s="270"/>
      <c r="F67" s="270"/>
      <c r="G67" s="270"/>
      <c r="H67" s="270"/>
      <c r="I67" s="270"/>
      <c r="J67" s="270"/>
    </row>
    <row r="68" spans="2:10" x14ac:dyDescent="0.25">
      <c r="B68" s="146"/>
      <c r="C68" s="582"/>
      <c r="D68" s="583"/>
      <c r="E68" s="270"/>
      <c r="F68" s="270"/>
      <c r="G68" s="270"/>
      <c r="H68" s="270"/>
      <c r="I68" s="270"/>
      <c r="J68" s="270"/>
    </row>
    <row r="69" spans="2:10" ht="21" customHeight="1" x14ac:dyDescent="0.25">
      <c r="B69" s="443" t="s">
        <v>1034</v>
      </c>
      <c r="C69" s="444"/>
      <c r="D69" s="476"/>
      <c r="E69" s="269">
        <v>0</v>
      </c>
      <c r="F69" s="269">
        <v>0</v>
      </c>
      <c r="G69" s="269">
        <v>0</v>
      </c>
      <c r="H69" s="269">
        <v>0</v>
      </c>
      <c r="I69" s="269">
        <v>0</v>
      </c>
      <c r="J69" s="269">
        <v>0</v>
      </c>
    </row>
    <row r="70" spans="2:10" x14ac:dyDescent="0.25">
      <c r="B70" s="146"/>
      <c r="C70" s="582"/>
      <c r="D70" s="583"/>
      <c r="E70" s="270"/>
      <c r="F70" s="270"/>
      <c r="G70" s="270"/>
      <c r="H70" s="270"/>
      <c r="I70" s="270"/>
      <c r="J70" s="270"/>
    </row>
    <row r="71" spans="2:10" x14ac:dyDescent="0.25">
      <c r="B71" s="586" t="s">
        <v>1033</v>
      </c>
      <c r="C71" s="566"/>
      <c r="D71" s="587"/>
      <c r="E71" s="269">
        <v>0</v>
      </c>
      <c r="F71" s="269">
        <v>0</v>
      </c>
      <c r="G71" s="269">
        <v>0</v>
      </c>
      <c r="H71" s="269">
        <v>0</v>
      </c>
      <c r="I71" s="269">
        <v>0</v>
      </c>
      <c r="J71" s="269">
        <v>0</v>
      </c>
    </row>
    <row r="72" spans="2:10" x14ac:dyDescent="0.25">
      <c r="B72" s="115"/>
      <c r="C72" s="588" t="s">
        <v>1032</v>
      </c>
      <c r="D72" s="589"/>
      <c r="E72" s="209"/>
      <c r="F72" s="209"/>
      <c r="G72" s="209"/>
      <c r="H72" s="209"/>
      <c r="I72" s="209"/>
      <c r="J72" s="209"/>
    </row>
    <row r="73" spans="2:10" x14ac:dyDescent="0.25">
      <c r="B73" s="146"/>
      <c r="C73" s="582"/>
      <c r="D73" s="583"/>
      <c r="E73" s="209"/>
      <c r="F73" s="209"/>
      <c r="G73" s="209"/>
      <c r="H73" s="209"/>
      <c r="I73" s="209"/>
      <c r="J73" s="209"/>
    </row>
    <row r="74" spans="2:10" x14ac:dyDescent="0.25">
      <c r="B74" s="586" t="s">
        <v>1031</v>
      </c>
      <c r="C74" s="566"/>
      <c r="D74" s="587"/>
      <c r="E74" s="271">
        <v>18321016</v>
      </c>
      <c r="F74" s="387">
        <v>0</v>
      </c>
      <c r="G74" s="271">
        <v>18321016</v>
      </c>
      <c r="H74" s="271">
        <v>7800159</v>
      </c>
      <c r="I74" s="271">
        <v>7800159</v>
      </c>
      <c r="J74" s="271">
        <v>10520857</v>
      </c>
    </row>
    <row r="75" spans="2:10" x14ac:dyDescent="0.25">
      <c r="B75" s="146"/>
      <c r="C75" s="582"/>
      <c r="D75" s="583"/>
      <c r="E75" s="209"/>
      <c r="F75" s="209"/>
      <c r="G75" s="209"/>
      <c r="H75" s="209"/>
      <c r="I75" s="209"/>
      <c r="J75" s="209"/>
    </row>
    <row r="76" spans="2:10" x14ac:dyDescent="0.25">
      <c r="B76" s="115"/>
      <c r="C76" s="594" t="s">
        <v>1030</v>
      </c>
      <c r="D76" s="587"/>
      <c r="E76" s="209"/>
      <c r="F76" s="209"/>
      <c r="G76" s="209"/>
      <c r="H76" s="209"/>
      <c r="I76" s="209"/>
      <c r="J76" s="209"/>
    </row>
    <row r="77" spans="2:10" ht="27.75" customHeight="1" x14ac:dyDescent="0.25">
      <c r="B77" s="115"/>
      <c r="C77" s="492" t="s">
        <v>1029</v>
      </c>
      <c r="D77" s="590"/>
      <c r="E77" s="209"/>
      <c r="F77" s="209"/>
      <c r="G77" s="209"/>
      <c r="H77" s="209"/>
      <c r="I77" s="209"/>
      <c r="J77" s="209"/>
    </row>
    <row r="78" spans="2:10" ht="22.5" customHeight="1" x14ac:dyDescent="0.25">
      <c r="B78" s="115"/>
      <c r="C78" s="492" t="s">
        <v>1028</v>
      </c>
      <c r="D78" s="590"/>
      <c r="E78" s="209"/>
      <c r="F78" s="209"/>
      <c r="G78" s="209"/>
      <c r="H78" s="209"/>
      <c r="I78" s="209"/>
      <c r="J78" s="209"/>
    </row>
    <row r="79" spans="2:10" x14ac:dyDescent="0.25">
      <c r="B79" s="115"/>
      <c r="C79" s="593" t="s">
        <v>1027</v>
      </c>
      <c r="D79" s="476"/>
      <c r="E79" s="269">
        <v>0</v>
      </c>
      <c r="F79" s="269">
        <v>0</v>
      </c>
      <c r="G79" s="269">
        <v>0</v>
      </c>
      <c r="H79" s="269">
        <v>0</v>
      </c>
      <c r="I79" s="269">
        <v>0</v>
      </c>
      <c r="J79" s="269">
        <v>0</v>
      </c>
    </row>
    <row r="80" spans="2:10" ht="15.75" thickBot="1" x14ac:dyDescent="0.3">
      <c r="B80" s="150"/>
      <c r="C80" s="591"/>
      <c r="D80" s="592"/>
      <c r="E80" s="210"/>
      <c r="F80" s="210"/>
      <c r="G80" s="210"/>
      <c r="H80" s="210"/>
      <c r="I80" s="210"/>
      <c r="J80" s="210"/>
    </row>
    <row r="83" spans="4:9" x14ac:dyDescent="0.25">
      <c r="D83" s="374" t="s">
        <v>1271</v>
      </c>
      <c r="E83" s="125"/>
      <c r="F83" s="578" t="s">
        <v>1266</v>
      </c>
      <c r="G83" s="578"/>
      <c r="H83" s="578"/>
      <c r="I83" s="578"/>
    </row>
    <row r="84" spans="4:9" x14ac:dyDescent="0.25">
      <c r="D84" s="375" t="s">
        <v>1264</v>
      </c>
      <c r="E84" s="376"/>
      <c r="F84" s="599" t="s">
        <v>1267</v>
      </c>
      <c r="G84" s="599"/>
      <c r="H84" s="599"/>
      <c r="I84" s="599"/>
    </row>
    <row r="85" spans="4:9" x14ac:dyDescent="0.25">
      <c r="D85" s="107"/>
      <c r="E85" s="287"/>
      <c r="F85" s="377"/>
      <c r="G85" s="377"/>
      <c r="H85" s="377"/>
      <c r="I85" s="377"/>
    </row>
    <row r="86" spans="4:9" x14ac:dyDescent="0.25">
      <c r="F86" s="598"/>
      <c r="G86" s="598"/>
      <c r="H86" s="598"/>
      <c r="I86" s="598"/>
    </row>
  </sheetData>
  <mergeCells count="62">
    <mergeCell ref="F86:I86"/>
    <mergeCell ref="F84:I84"/>
    <mergeCell ref="B2:J2"/>
    <mergeCell ref="B3:J3"/>
    <mergeCell ref="B4:J4"/>
    <mergeCell ref="B5:J5"/>
    <mergeCell ref="B6:D6"/>
    <mergeCell ref="E6:I6"/>
    <mergeCell ref="J6:J8"/>
    <mergeCell ref="B7:D7"/>
    <mergeCell ref="B8:D8"/>
    <mergeCell ref="E7:E8"/>
    <mergeCell ref="F7:F8"/>
    <mergeCell ref="G7:G8"/>
    <mergeCell ref="H7:H8"/>
    <mergeCell ref="C19:D19"/>
    <mergeCell ref="I7:I8"/>
    <mergeCell ref="B9:D9"/>
    <mergeCell ref="C14:D14"/>
    <mergeCell ref="C15:D15"/>
    <mergeCell ref="B10:D10"/>
    <mergeCell ref="C11:D11"/>
    <mergeCell ref="C12:D12"/>
    <mergeCell ref="C13:D13"/>
    <mergeCell ref="C80:D80"/>
    <mergeCell ref="B69:D69"/>
    <mergeCell ref="C70:D70"/>
    <mergeCell ref="B71:D71"/>
    <mergeCell ref="C72:D72"/>
    <mergeCell ref="C73:D73"/>
    <mergeCell ref="B74:D74"/>
    <mergeCell ref="C79:D79"/>
    <mergeCell ref="C76:D76"/>
    <mergeCell ref="C77:D77"/>
    <mergeCell ref="C78:D78"/>
    <mergeCell ref="C75:D75"/>
    <mergeCell ref="C49:D49"/>
    <mergeCell ref="C58:D58"/>
    <mergeCell ref="C63:D63"/>
    <mergeCell ref="C66:D66"/>
    <mergeCell ref="C67:D67"/>
    <mergeCell ref="C68:D68"/>
    <mergeCell ref="B46:D46"/>
    <mergeCell ref="E44:E45"/>
    <mergeCell ref="F44:F45"/>
    <mergeCell ref="B1:J1"/>
    <mergeCell ref="B48:D48"/>
    <mergeCell ref="C38:D38"/>
    <mergeCell ref="C40:D40"/>
    <mergeCell ref="B44:D44"/>
    <mergeCell ref="B45:D45"/>
    <mergeCell ref="C31:D31"/>
    <mergeCell ref="C37:D37"/>
    <mergeCell ref="C17:D17"/>
    <mergeCell ref="C16:D16"/>
    <mergeCell ref="B18:B19"/>
    <mergeCell ref="C18:D18"/>
    <mergeCell ref="F83:I83"/>
    <mergeCell ref="G44:G45"/>
    <mergeCell ref="H44:H45"/>
    <mergeCell ref="I44:I45"/>
    <mergeCell ref="J44:J45"/>
  </mergeCells>
  <printOptions horizontalCentered="1"/>
  <pageMargins left="0" right="0" top="0" bottom="0" header="0" footer="0"/>
  <pageSetup scale="55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68"/>
  <sheetViews>
    <sheetView zoomScaleNormal="100" workbookViewId="0">
      <selection activeCell="D78" sqref="D78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66.28515625" customWidth="1"/>
    <col min="4" max="4" width="12" bestFit="1" customWidth="1"/>
    <col min="5" max="5" width="14.5703125" customWidth="1"/>
    <col min="6" max="6" width="12" bestFit="1" customWidth="1"/>
    <col min="7" max="7" width="13" customWidth="1"/>
    <col min="8" max="8" width="11.42578125" customWidth="1"/>
    <col min="9" max="9" width="13.28515625" bestFit="1" customWidth="1"/>
  </cols>
  <sheetData>
    <row r="1" spans="2:10" ht="30" customHeight="1" thickBot="1" x14ac:dyDescent="0.3">
      <c r="B1" s="609" t="s">
        <v>1240</v>
      </c>
      <c r="C1" s="609"/>
      <c r="D1" s="609"/>
      <c r="E1" s="609"/>
      <c r="F1" s="609"/>
      <c r="G1" s="609"/>
      <c r="H1" s="609"/>
      <c r="I1" s="609"/>
    </row>
    <row r="2" spans="2:10" x14ac:dyDescent="0.25">
      <c r="B2" s="526" t="s">
        <v>693</v>
      </c>
      <c r="C2" s="527"/>
      <c r="D2" s="527"/>
      <c r="E2" s="527"/>
      <c r="F2" s="527"/>
      <c r="G2" s="527"/>
      <c r="H2" s="527"/>
      <c r="I2" s="610"/>
    </row>
    <row r="3" spans="2:10" x14ac:dyDescent="0.25">
      <c r="B3" s="600" t="s">
        <v>1169</v>
      </c>
      <c r="C3" s="601"/>
      <c r="D3" s="601"/>
      <c r="E3" s="601"/>
      <c r="F3" s="601"/>
      <c r="G3" s="601"/>
      <c r="H3" s="601"/>
      <c r="I3" s="611"/>
      <c r="J3" s="125"/>
    </row>
    <row r="4" spans="2:10" x14ac:dyDescent="0.25">
      <c r="B4" s="600" t="s">
        <v>1170</v>
      </c>
      <c r="C4" s="601"/>
      <c r="D4" s="601"/>
      <c r="E4" s="601"/>
      <c r="F4" s="601"/>
      <c r="G4" s="601"/>
      <c r="H4" s="601"/>
      <c r="I4" s="611"/>
    </row>
    <row r="5" spans="2:10" x14ac:dyDescent="0.25">
      <c r="B5" s="600" t="s">
        <v>1273</v>
      </c>
      <c r="C5" s="601"/>
      <c r="D5" s="601"/>
      <c r="E5" s="601"/>
      <c r="F5" s="601"/>
      <c r="G5" s="601"/>
      <c r="H5" s="601"/>
      <c r="I5" s="611"/>
    </row>
    <row r="6" spans="2:10" ht="15.75" thickBot="1" x14ac:dyDescent="0.3">
      <c r="B6" s="603" t="s">
        <v>923</v>
      </c>
      <c r="C6" s="604"/>
      <c r="D6" s="604"/>
      <c r="E6" s="604"/>
      <c r="F6" s="604"/>
      <c r="G6" s="604"/>
      <c r="H6" s="604"/>
      <c r="I6" s="612"/>
    </row>
    <row r="7" spans="2:10" ht="15.75" thickBot="1" x14ac:dyDescent="0.3">
      <c r="B7" s="526" t="s">
        <v>823</v>
      </c>
      <c r="C7" s="528"/>
      <c r="D7" s="606" t="s">
        <v>685</v>
      </c>
      <c r="E7" s="607"/>
      <c r="F7" s="607"/>
      <c r="G7" s="607"/>
      <c r="H7" s="608"/>
      <c r="I7" s="505" t="s">
        <v>1171</v>
      </c>
    </row>
    <row r="8" spans="2:10" ht="23.25" thickBot="1" x14ac:dyDescent="0.3">
      <c r="B8" s="603"/>
      <c r="C8" s="605"/>
      <c r="D8" s="334" t="s">
        <v>1024</v>
      </c>
      <c r="E8" s="327" t="s">
        <v>1172</v>
      </c>
      <c r="F8" s="334" t="s">
        <v>1173</v>
      </c>
      <c r="G8" s="334" t="s">
        <v>681</v>
      </c>
      <c r="H8" s="334" t="s">
        <v>1023</v>
      </c>
      <c r="I8" s="507"/>
    </row>
    <row r="9" spans="2:10" x14ac:dyDescent="0.25">
      <c r="B9" s="484" t="s">
        <v>1174</v>
      </c>
      <c r="C9" s="613"/>
      <c r="D9" s="256">
        <v>18321016</v>
      </c>
      <c r="E9" s="380">
        <v>0</v>
      </c>
      <c r="F9" s="256">
        <v>18321016</v>
      </c>
      <c r="G9" s="256">
        <v>7863065</v>
      </c>
      <c r="H9" s="256">
        <v>7863065</v>
      </c>
      <c r="I9" s="297">
        <v>10457951</v>
      </c>
    </row>
    <row r="10" spans="2:10" x14ac:dyDescent="0.25">
      <c r="B10" s="482" t="s">
        <v>1097</v>
      </c>
      <c r="C10" s="577"/>
      <c r="D10" s="219">
        <v>15563032</v>
      </c>
      <c r="E10" s="388">
        <v>0</v>
      </c>
      <c r="F10" s="220">
        <v>15563032</v>
      </c>
      <c r="G10" s="220">
        <v>6825235</v>
      </c>
      <c r="H10" s="220">
        <v>6825235</v>
      </c>
      <c r="I10" s="369">
        <v>8737797</v>
      </c>
    </row>
    <row r="11" spans="2:10" x14ac:dyDescent="0.25">
      <c r="B11" s="175"/>
      <c r="C11" s="178" t="s">
        <v>1098</v>
      </c>
      <c r="D11" s="213">
        <v>11541471</v>
      </c>
      <c r="E11" s="360">
        <v>0</v>
      </c>
      <c r="F11" s="215">
        <v>11541471</v>
      </c>
      <c r="G11" s="214">
        <v>5654488</v>
      </c>
      <c r="H11" s="214">
        <v>5654488</v>
      </c>
      <c r="I11" s="299">
        <v>5886983</v>
      </c>
    </row>
    <row r="12" spans="2:10" x14ac:dyDescent="0.25">
      <c r="B12" s="175"/>
      <c r="C12" s="178" t="s">
        <v>1099</v>
      </c>
      <c r="D12" s="274">
        <v>0</v>
      </c>
      <c r="E12" s="280">
        <v>0</v>
      </c>
      <c r="F12" s="276">
        <v>0</v>
      </c>
      <c r="G12" s="275">
        <v>0</v>
      </c>
      <c r="H12" s="275">
        <v>0</v>
      </c>
      <c r="I12" s="360">
        <v>0</v>
      </c>
    </row>
    <row r="13" spans="2:10" x14ac:dyDescent="0.25">
      <c r="B13" s="175"/>
      <c r="C13" s="178" t="s">
        <v>1100</v>
      </c>
      <c r="D13" s="213">
        <v>1290815</v>
      </c>
      <c r="E13" s="360">
        <v>0</v>
      </c>
      <c r="F13" s="215">
        <v>1290815</v>
      </c>
      <c r="G13" s="360">
        <v>200480</v>
      </c>
      <c r="H13" s="360">
        <v>200480</v>
      </c>
      <c r="I13" s="299">
        <v>1090335</v>
      </c>
    </row>
    <row r="14" spans="2:10" x14ac:dyDescent="0.25">
      <c r="B14" s="175"/>
      <c r="C14" s="178" t="s">
        <v>1101</v>
      </c>
      <c r="D14" s="213">
        <v>2730746</v>
      </c>
      <c r="E14" s="360">
        <v>0</v>
      </c>
      <c r="F14" s="215">
        <v>2730746</v>
      </c>
      <c r="G14" s="214">
        <v>970267</v>
      </c>
      <c r="H14" s="214">
        <v>970267</v>
      </c>
      <c r="I14" s="299">
        <v>1760479</v>
      </c>
    </row>
    <row r="15" spans="2:10" x14ac:dyDescent="0.25">
      <c r="B15" s="175"/>
      <c r="C15" s="178" t="s">
        <v>1102</v>
      </c>
      <c r="D15" s="274">
        <v>0</v>
      </c>
      <c r="E15" s="280">
        <v>0</v>
      </c>
      <c r="F15" s="276">
        <v>0</v>
      </c>
      <c r="G15" s="276">
        <v>0</v>
      </c>
      <c r="H15" s="276">
        <v>0</v>
      </c>
      <c r="I15" s="360">
        <v>0</v>
      </c>
    </row>
    <row r="16" spans="2:10" x14ac:dyDescent="0.25">
      <c r="B16" s="175"/>
      <c r="C16" s="178" t="s">
        <v>1103</v>
      </c>
      <c r="D16" s="274">
        <v>0</v>
      </c>
      <c r="E16" s="280">
        <v>0</v>
      </c>
      <c r="F16" s="276">
        <v>0</v>
      </c>
      <c r="G16" s="275">
        <v>0</v>
      </c>
      <c r="H16" s="275">
        <v>0</v>
      </c>
      <c r="I16" s="360">
        <v>0</v>
      </c>
    </row>
    <row r="17" spans="2:9" x14ac:dyDescent="0.25">
      <c r="B17" s="175"/>
      <c r="C17" s="178" t="s">
        <v>1104</v>
      </c>
      <c r="D17" s="274">
        <v>0</v>
      </c>
      <c r="E17" s="280">
        <v>0</v>
      </c>
      <c r="F17" s="276">
        <v>0</v>
      </c>
      <c r="G17" s="275">
        <v>0</v>
      </c>
      <c r="H17" s="275">
        <v>0</v>
      </c>
      <c r="I17" s="360">
        <v>0</v>
      </c>
    </row>
    <row r="18" spans="2:9" x14ac:dyDescent="0.25">
      <c r="B18" s="482" t="s">
        <v>1105</v>
      </c>
      <c r="C18" s="577"/>
      <c r="D18" s="300">
        <v>611400</v>
      </c>
      <c r="E18" s="380">
        <v>0</v>
      </c>
      <c r="F18" s="220">
        <v>611400</v>
      </c>
      <c r="G18" s="220">
        <v>284234</v>
      </c>
      <c r="H18" s="220">
        <v>284234</v>
      </c>
      <c r="I18" s="300">
        <v>327166</v>
      </c>
    </row>
    <row r="19" spans="2:9" x14ac:dyDescent="0.25">
      <c r="B19" s="175"/>
      <c r="C19" s="178" t="s">
        <v>1106</v>
      </c>
      <c r="D19" s="301">
        <v>288000</v>
      </c>
      <c r="E19" s="360">
        <v>0</v>
      </c>
      <c r="F19" s="215">
        <v>288000</v>
      </c>
      <c r="G19" s="301">
        <v>161411</v>
      </c>
      <c r="H19" s="301">
        <v>161411</v>
      </c>
      <c r="I19" s="301">
        <v>126589</v>
      </c>
    </row>
    <row r="20" spans="2:9" x14ac:dyDescent="0.25">
      <c r="B20" s="175"/>
      <c r="C20" s="178" t="s">
        <v>1107</v>
      </c>
      <c r="D20" s="213">
        <v>93600</v>
      </c>
      <c r="E20" s="360">
        <v>0</v>
      </c>
      <c r="F20" s="215">
        <v>93600</v>
      </c>
      <c r="G20" s="213">
        <v>48109</v>
      </c>
      <c r="H20" s="213">
        <v>48109</v>
      </c>
      <c r="I20" s="301">
        <v>45491</v>
      </c>
    </row>
    <row r="21" spans="2:9" x14ac:dyDescent="0.25">
      <c r="B21" s="175"/>
      <c r="C21" s="178" t="s">
        <v>1108</v>
      </c>
      <c r="D21" s="274">
        <v>0</v>
      </c>
      <c r="E21" s="280">
        <v>0</v>
      </c>
      <c r="F21" s="276">
        <v>0</v>
      </c>
      <c r="G21" s="274">
        <v>0</v>
      </c>
      <c r="H21" s="274">
        <v>0</v>
      </c>
      <c r="I21" s="361">
        <v>0</v>
      </c>
    </row>
    <row r="22" spans="2:9" x14ac:dyDescent="0.25">
      <c r="B22" s="175"/>
      <c r="C22" s="178" t="s">
        <v>1109</v>
      </c>
      <c r="D22" s="213">
        <v>72000</v>
      </c>
      <c r="E22" s="360">
        <v>0</v>
      </c>
      <c r="F22" s="215">
        <v>72000</v>
      </c>
      <c r="G22" s="213">
        <v>13825</v>
      </c>
      <c r="H22" s="213">
        <v>13825</v>
      </c>
      <c r="I22" s="301">
        <v>58175</v>
      </c>
    </row>
    <row r="23" spans="2:9" x14ac:dyDescent="0.25">
      <c r="B23" s="175"/>
      <c r="C23" s="178" t="s">
        <v>1110</v>
      </c>
      <c r="D23" s="213">
        <v>8400</v>
      </c>
      <c r="E23" s="360">
        <v>0</v>
      </c>
      <c r="F23" s="325">
        <v>8400</v>
      </c>
      <c r="G23" s="361">
        <v>2149</v>
      </c>
      <c r="H23" s="361">
        <v>2149</v>
      </c>
      <c r="I23" s="301">
        <v>6251</v>
      </c>
    </row>
    <row r="24" spans="2:9" x14ac:dyDescent="0.25">
      <c r="B24" s="175"/>
      <c r="C24" s="178" t="s">
        <v>1111</v>
      </c>
      <c r="D24" s="213">
        <v>120000</v>
      </c>
      <c r="E24" s="360">
        <v>0</v>
      </c>
      <c r="F24" s="215">
        <v>120000</v>
      </c>
      <c r="G24" s="213">
        <v>54599</v>
      </c>
      <c r="H24" s="213">
        <v>54599</v>
      </c>
      <c r="I24" s="301">
        <v>65401</v>
      </c>
    </row>
    <row r="25" spans="2:9" x14ac:dyDescent="0.25">
      <c r="B25" s="175"/>
      <c r="C25" s="178" t="s">
        <v>1112</v>
      </c>
      <c r="D25" s="301">
        <v>12000</v>
      </c>
      <c r="E25" s="360">
        <v>0</v>
      </c>
      <c r="F25" s="325">
        <v>12000</v>
      </c>
      <c r="G25" s="361">
        <v>4141</v>
      </c>
      <c r="H25" s="361">
        <v>4141</v>
      </c>
      <c r="I25" s="301">
        <v>7859</v>
      </c>
    </row>
    <row r="26" spans="2:9" x14ac:dyDescent="0.25">
      <c r="B26" s="175"/>
      <c r="C26" s="178" t="s">
        <v>1113</v>
      </c>
      <c r="D26" s="301">
        <v>5400</v>
      </c>
      <c r="E26" s="360">
        <v>0</v>
      </c>
      <c r="F26" s="325">
        <v>5400</v>
      </c>
      <c r="G26" s="361">
        <v>0</v>
      </c>
      <c r="H26" s="361">
        <v>0</v>
      </c>
      <c r="I26" s="301">
        <v>5400</v>
      </c>
    </row>
    <row r="27" spans="2:9" x14ac:dyDescent="0.25">
      <c r="B27" s="175"/>
      <c r="C27" s="178" t="s">
        <v>1114</v>
      </c>
      <c r="D27" s="213">
        <v>12000</v>
      </c>
      <c r="E27" s="360">
        <v>0</v>
      </c>
      <c r="F27" s="325">
        <v>12000</v>
      </c>
      <c r="G27" s="361">
        <v>0</v>
      </c>
      <c r="H27" s="361">
        <v>0</v>
      </c>
      <c r="I27" s="301">
        <v>12000</v>
      </c>
    </row>
    <row r="28" spans="2:9" x14ac:dyDescent="0.25">
      <c r="B28" s="482" t="s">
        <v>1115</v>
      </c>
      <c r="C28" s="577"/>
      <c r="D28" s="219">
        <v>2146584</v>
      </c>
      <c r="E28" s="380">
        <v>0</v>
      </c>
      <c r="F28" s="220">
        <v>2146584</v>
      </c>
      <c r="G28" s="220">
        <v>753596</v>
      </c>
      <c r="H28" s="220">
        <v>753596</v>
      </c>
      <c r="I28" s="341">
        <v>1392988</v>
      </c>
    </row>
    <row r="29" spans="2:9" x14ac:dyDescent="0.25">
      <c r="B29" s="175"/>
      <c r="C29" s="178" t="s">
        <v>1116</v>
      </c>
      <c r="D29" s="213">
        <v>470400</v>
      </c>
      <c r="E29" s="360">
        <v>0</v>
      </c>
      <c r="F29" s="215">
        <v>470400</v>
      </c>
      <c r="G29" s="213">
        <v>115025</v>
      </c>
      <c r="H29" s="213">
        <v>115025</v>
      </c>
      <c r="I29" s="301">
        <v>355375</v>
      </c>
    </row>
    <row r="30" spans="2:9" x14ac:dyDescent="0.25">
      <c r="B30" s="175"/>
      <c r="C30" s="178" t="s">
        <v>1117</v>
      </c>
      <c r="D30" s="274">
        <v>0</v>
      </c>
      <c r="E30" s="280">
        <v>0</v>
      </c>
      <c r="F30" s="358">
        <v>0</v>
      </c>
      <c r="G30" s="361">
        <v>0</v>
      </c>
      <c r="H30" s="361">
        <v>0</v>
      </c>
      <c r="I30" s="356">
        <v>0</v>
      </c>
    </row>
    <row r="31" spans="2:9" x14ac:dyDescent="0.25">
      <c r="B31" s="175"/>
      <c r="C31" s="178" t="s">
        <v>1118</v>
      </c>
      <c r="D31" s="213">
        <v>767256</v>
      </c>
      <c r="E31" s="360">
        <v>0</v>
      </c>
      <c r="F31" s="215">
        <v>767256</v>
      </c>
      <c r="G31" s="213">
        <v>246297</v>
      </c>
      <c r="H31" s="213">
        <v>246297</v>
      </c>
      <c r="I31" s="325">
        <v>520959</v>
      </c>
    </row>
    <row r="32" spans="2:9" x14ac:dyDescent="0.25">
      <c r="B32" s="175"/>
      <c r="C32" s="178" t="s">
        <v>1119</v>
      </c>
      <c r="D32" s="213">
        <v>132000</v>
      </c>
      <c r="E32" s="360">
        <v>0</v>
      </c>
      <c r="F32" s="215">
        <v>132000</v>
      </c>
      <c r="G32" s="213">
        <v>62705</v>
      </c>
      <c r="H32" s="213">
        <v>62705</v>
      </c>
      <c r="I32" s="301">
        <v>69295</v>
      </c>
    </row>
    <row r="33" spans="2:9" x14ac:dyDescent="0.25">
      <c r="B33" s="175"/>
      <c r="C33" s="178" t="s">
        <v>1120</v>
      </c>
      <c r="D33" s="213">
        <v>174000</v>
      </c>
      <c r="E33" s="360">
        <v>0</v>
      </c>
      <c r="F33" s="215">
        <v>174000</v>
      </c>
      <c r="G33" s="213">
        <v>100139</v>
      </c>
      <c r="H33" s="213">
        <v>100139</v>
      </c>
      <c r="I33" s="301">
        <v>73861</v>
      </c>
    </row>
    <row r="34" spans="2:9" x14ac:dyDescent="0.25">
      <c r="B34" s="175"/>
      <c r="C34" s="178" t="s">
        <v>1121</v>
      </c>
      <c r="D34" s="213">
        <v>24000</v>
      </c>
      <c r="E34" s="360">
        <v>0</v>
      </c>
      <c r="F34" s="215">
        <v>24000</v>
      </c>
      <c r="G34" s="368">
        <v>1740</v>
      </c>
      <c r="H34" s="368">
        <v>1740</v>
      </c>
      <c r="I34" s="301">
        <v>22260</v>
      </c>
    </row>
    <row r="35" spans="2:9" x14ac:dyDescent="0.25">
      <c r="B35" s="175"/>
      <c r="C35" s="178" t="s">
        <v>1122</v>
      </c>
      <c r="D35" s="213">
        <v>12600</v>
      </c>
      <c r="E35" s="360">
        <v>0</v>
      </c>
      <c r="F35" s="215">
        <v>12600</v>
      </c>
      <c r="G35" s="213">
        <v>3205</v>
      </c>
      <c r="H35" s="213">
        <v>3205</v>
      </c>
      <c r="I35" s="301">
        <v>9395</v>
      </c>
    </row>
    <row r="36" spans="2:9" x14ac:dyDescent="0.25">
      <c r="B36" s="175"/>
      <c r="C36" s="178" t="s">
        <v>1123</v>
      </c>
      <c r="D36" s="213">
        <v>102000</v>
      </c>
      <c r="E36" s="360">
        <v>0</v>
      </c>
      <c r="F36" s="215">
        <v>102000</v>
      </c>
      <c r="G36" s="361">
        <v>47406</v>
      </c>
      <c r="H36" s="361">
        <v>47406</v>
      </c>
      <c r="I36" s="301">
        <v>54594</v>
      </c>
    </row>
    <row r="37" spans="2:9" x14ac:dyDescent="0.25">
      <c r="B37" s="175"/>
      <c r="C37" s="178" t="s">
        <v>1124</v>
      </c>
      <c r="D37" s="213">
        <v>464328</v>
      </c>
      <c r="E37" s="360">
        <v>0</v>
      </c>
      <c r="F37" s="215">
        <v>464328</v>
      </c>
      <c r="G37" s="213">
        <v>177079</v>
      </c>
      <c r="H37" s="213">
        <v>177079</v>
      </c>
      <c r="I37" s="301">
        <v>287249</v>
      </c>
    </row>
    <row r="38" spans="2:9" x14ac:dyDescent="0.25">
      <c r="B38" s="482" t="s">
        <v>1125</v>
      </c>
      <c r="C38" s="577"/>
      <c r="D38" s="383">
        <v>0</v>
      </c>
      <c r="E38" s="370">
        <v>0</v>
      </c>
      <c r="F38" s="370">
        <v>0</v>
      </c>
      <c r="G38" s="370">
        <v>0</v>
      </c>
      <c r="H38" s="370">
        <v>0</v>
      </c>
      <c r="I38" s="370">
        <v>0</v>
      </c>
    </row>
    <row r="39" spans="2:9" x14ac:dyDescent="0.25">
      <c r="B39" s="175"/>
      <c r="C39" s="178" t="s">
        <v>1126</v>
      </c>
      <c r="D39" s="288">
        <v>0</v>
      </c>
      <c r="E39" s="289">
        <v>0</v>
      </c>
      <c r="F39" s="290">
        <v>0</v>
      </c>
      <c r="G39" s="289">
        <v>0</v>
      </c>
      <c r="H39" s="289">
        <v>0</v>
      </c>
      <c r="I39" s="290">
        <v>0</v>
      </c>
    </row>
    <row r="40" spans="2:9" x14ac:dyDescent="0.25">
      <c r="B40" s="175"/>
      <c r="C40" s="178" t="s">
        <v>1127</v>
      </c>
      <c r="D40" s="288">
        <v>0</v>
      </c>
      <c r="E40" s="289">
        <v>0</v>
      </c>
      <c r="F40" s="290">
        <v>0</v>
      </c>
      <c r="G40" s="289">
        <v>0</v>
      </c>
      <c r="H40" s="289">
        <v>0</v>
      </c>
      <c r="I40" s="290">
        <v>0</v>
      </c>
    </row>
    <row r="41" spans="2:9" x14ac:dyDescent="0.25">
      <c r="B41" s="175"/>
      <c r="C41" s="178" t="s">
        <v>1128</v>
      </c>
      <c r="D41" s="288">
        <v>0</v>
      </c>
      <c r="E41" s="289">
        <v>0</v>
      </c>
      <c r="F41" s="290">
        <v>0</v>
      </c>
      <c r="G41" s="289">
        <v>0</v>
      </c>
      <c r="H41" s="289">
        <v>0</v>
      </c>
      <c r="I41" s="290">
        <v>0</v>
      </c>
    </row>
    <row r="42" spans="2:9" x14ac:dyDescent="0.25">
      <c r="B42" s="175"/>
      <c r="C42" s="178" t="s">
        <v>1129</v>
      </c>
      <c r="D42" s="288">
        <v>0</v>
      </c>
      <c r="E42" s="289">
        <v>0</v>
      </c>
      <c r="F42" s="290">
        <v>0</v>
      </c>
      <c r="G42" s="289">
        <v>0</v>
      </c>
      <c r="H42" s="289">
        <v>0</v>
      </c>
      <c r="I42" s="290">
        <v>0</v>
      </c>
    </row>
    <row r="43" spans="2:9" x14ac:dyDescent="0.25">
      <c r="B43" s="175"/>
      <c r="C43" s="178" t="s">
        <v>1130</v>
      </c>
      <c r="D43" s="288">
        <v>0</v>
      </c>
      <c r="E43" s="289">
        <v>0</v>
      </c>
      <c r="F43" s="290">
        <v>0</v>
      </c>
      <c r="G43" s="289">
        <v>0</v>
      </c>
      <c r="H43" s="289">
        <v>0</v>
      </c>
      <c r="I43" s="290">
        <v>0</v>
      </c>
    </row>
    <row r="44" spans="2:9" x14ac:dyDescent="0.25">
      <c r="B44" s="175"/>
      <c r="C44" s="178" t="s">
        <v>1131</v>
      </c>
      <c r="D44" s="288">
        <v>0</v>
      </c>
      <c r="E44" s="289">
        <v>0</v>
      </c>
      <c r="F44" s="290">
        <v>0</v>
      </c>
      <c r="G44" s="289">
        <v>0</v>
      </c>
      <c r="H44" s="289">
        <v>0</v>
      </c>
      <c r="I44" s="290">
        <v>0</v>
      </c>
    </row>
    <row r="45" spans="2:9" x14ac:dyDescent="0.25">
      <c r="B45" s="175"/>
      <c r="C45" s="178" t="s">
        <v>1132</v>
      </c>
      <c r="D45" s="288">
        <v>0</v>
      </c>
      <c r="E45" s="289">
        <v>0</v>
      </c>
      <c r="F45" s="290">
        <v>0</v>
      </c>
      <c r="G45" s="289">
        <v>0</v>
      </c>
      <c r="H45" s="289">
        <v>0</v>
      </c>
      <c r="I45" s="290">
        <v>0</v>
      </c>
    </row>
    <row r="46" spans="2:9" x14ac:dyDescent="0.25">
      <c r="B46" s="175"/>
      <c r="C46" s="178" t="s">
        <v>1133</v>
      </c>
      <c r="D46" s="288">
        <v>0</v>
      </c>
      <c r="E46" s="289">
        <v>0</v>
      </c>
      <c r="F46" s="290">
        <v>0</v>
      </c>
      <c r="G46" s="289">
        <v>0</v>
      </c>
      <c r="H46" s="289">
        <v>0</v>
      </c>
      <c r="I46" s="290">
        <v>0</v>
      </c>
    </row>
    <row r="47" spans="2:9" x14ac:dyDescent="0.25">
      <c r="B47" s="175"/>
      <c r="C47" s="178" t="s">
        <v>1134</v>
      </c>
      <c r="D47" s="288">
        <v>0</v>
      </c>
      <c r="E47" s="289">
        <v>0</v>
      </c>
      <c r="F47" s="290">
        <v>0</v>
      </c>
      <c r="G47" s="289">
        <v>0</v>
      </c>
      <c r="H47" s="289">
        <v>0</v>
      </c>
      <c r="I47" s="290">
        <v>0</v>
      </c>
    </row>
    <row r="48" spans="2:9" x14ac:dyDescent="0.25">
      <c r="B48" s="482" t="s">
        <v>1135</v>
      </c>
      <c r="C48" s="577"/>
      <c r="D48" s="381">
        <v>0</v>
      </c>
      <c r="E48" s="381">
        <v>0</v>
      </c>
      <c r="F48" s="381">
        <v>0</v>
      </c>
      <c r="G48" s="367">
        <v>0</v>
      </c>
      <c r="H48" s="367">
        <v>0</v>
      </c>
      <c r="I48" s="382">
        <v>0</v>
      </c>
    </row>
    <row r="49" spans="2:9" x14ac:dyDescent="0.25">
      <c r="B49" s="175"/>
      <c r="C49" s="178" t="s">
        <v>1136</v>
      </c>
      <c r="D49" s="213"/>
      <c r="E49" s="299"/>
      <c r="F49" s="338"/>
      <c r="G49" s="299"/>
      <c r="H49" s="299"/>
      <c r="I49" s="358"/>
    </row>
    <row r="50" spans="2:9" x14ac:dyDescent="0.25">
      <c r="B50" s="175"/>
      <c r="C50" s="178" t="s">
        <v>1137</v>
      </c>
      <c r="D50" s="335"/>
      <c r="E50" s="359"/>
      <c r="F50" s="338"/>
      <c r="G50" s="359"/>
      <c r="H50" s="359"/>
      <c r="I50" s="358"/>
    </row>
    <row r="51" spans="2:9" x14ac:dyDescent="0.25">
      <c r="B51" s="175"/>
      <c r="C51" s="178" t="s">
        <v>1138</v>
      </c>
      <c r="D51" s="288">
        <v>0</v>
      </c>
      <c r="E51" s="289">
        <v>0</v>
      </c>
      <c r="F51" s="290">
        <v>0</v>
      </c>
      <c r="G51" s="289">
        <v>0</v>
      </c>
      <c r="H51" s="289">
        <v>0</v>
      </c>
      <c r="I51" s="290">
        <v>0</v>
      </c>
    </row>
    <row r="52" spans="2:9" x14ac:dyDescent="0.25">
      <c r="B52" s="175"/>
      <c r="C52" s="178" t="s">
        <v>1139</v>
      </c>
      <c r="D52" s="346">
        <v>0</v>
      </c>
      <c r="E52" s="346">
        <v>0</v>
      </c>
      <c r="F52" s="346">
        <v>0</v>
      </c>
      <c r="G52" s="368">
        <v>0</v>
      </c>
      <c r="H52" s="368">
        <v>0</v>
      </c>
      <c r="I52" s="356">
        <v>0</v>
      </c>
    </row>
    <row r="53" spans="2:9" x14ac:dyDescent="0.25">
      <c r="B53" s="175"/>
      <c r="C53" s="178" t="s">
        <v>1140</v>
      </c>
      <c r="D53" s="288">
        <v>0</v>
      </c>
      <c r="E53" s="289">
        <v>0</v>
      </c>
      <c r="F53" s="337"/>
      <c r="G53" s="336"/>
      <c r="H53" s="289">
        <v>0</v>
      </c>
      <c r="I53" s="337"/>
    </row>
    <row r="54" spans="2:9" x14ac:dyDescent="0.25">
      <c r="B54" s="175"/>
      <c r="C54" s="178" t="s">
        <v>1141</v>
      </c>
      <c r="D54" s="335"/>
      <c r="E54" s="359"/>
      <c r="F54" s="358"/>
      <c r="G54" s="343"/>
      <c r="H54" s="343"/>
      <c r="I54" s="358"/>
    </row>
    <row r="55" spans="2:9" x14ac:dyDescent="0.25">
      <c r="B55" s="175"/>
      <c r="C55" s="178" t="s">
        <v>1142</v>
      </c>
      <c r="D55" s="288">
        <v>0</v>
      </c>
      <c r="E55" s="289">
        <v>0</v>
      </c>
      <c r="F55" s="290">
        <v>0</v>
      </c>
      <c r="G55" s="289">
        <v>0</v>
      </c>
      <c r="H55" s="289">
        <v>0</v>
      </c>
      <c r="I55" s="290">
        <v>0</v>
      </c>
    </row>
    <row r="56" spans="2:9" x14ac:dyDescent="0.25">
      <c r="B56" s="175"/>
      <c r="C56" s="178" t="s">
        <v>1143</v>
      </c>
      <c r="D56" s="288">
        <v>0</v>
      </c>
      <c r="E56" s="289">
        <v>0</v>
      </c>
      <c r="F56" s="290">
        <v>0</v>
      </c>
      <c r="G56" s="289">
        <v>0</v>
      </c>
      <c r="H56" s="289">
        <v>0</v>
      </c>
      <c r="I56" s="290">
        <v>0</v>
      </c>
    </row>
    <row r="57" spans="2:9" x14ac:dyDescent="0.25">
      <c r="B57" s="175"/>
      <c r="C57" s="178" t="s">
        <v>1144</v>
      </c>
      <c r="D57" s="346">
        <v>0</v>
      </c>
      <c r="E57" s="336">
        <v>0</v>
      </c>
      <c r="F57" s="344">
        <v>0</v>
      </c>
      <c r="G57" s="336">
        <v>0</v>
      </c>
      <c r="H57" s="336">
        <v>0</v>
      </c>
      <c r="I57" s="344">
        <v>0</v>
      </c>
    </row>
    <row r="58" spans="2:9" x14ac:dyDescent="0.25">
      <c r="B58" s="482" t="s">
        <v>1145</v>
      </c>
      <c r="C58" s="577"/>
      <c r="D58" s="383">
        <v>0</v>
      </c>
      <c r="E58" s="370">
        <v>0</v>
      </c>
      <c r="F58" s="370">
        <v>0</v>
      </c>
      <c r="G58" s="370">
        <v>0</v>
      </c>
      <c r="H58" s="370">
        <v>0</v>
      </c>
      <c r="I58" s="370">
        <v>0</v>
      </c>
    </row>
    <row r="59" spans="2:9" x14ac:dyDescent="0.25">
      <c r="B59" s="175"/>
      <c r="C59" s="178" t="s">
        <v>1146</v>
      </c>
      <c r="D59" s="288">
        <v>0</v>
      </c>
      <c r="E59" s="289">
        <v>0</v>
      </c>
      <c r="F59" s="290">
        <v>0</v>
      </c>
      <c r="G59" s="289">
        <v>0</v>
      </c>
      <c r="H59" s="289">
        <v>0</v>
      </c>
      <c r="I59" s="290">
        <v>0</v>
      </c>
    </row>
    <row r="60" spans="2:9" x14ac:dyDescent="0.25">
      <c r="B60" s="175"/>
      <c r="C60" s="178" t="s">
        <v>1147</v>
      </c>
      <c r="D60" s="288">
        <v>0</v>
      </c>
      <c r="E60" s="289">
        <v>0</v>
      </c>
      <c r="F60" s="290">
        <v>0</v>
      </c>
      <c r="G60" s="289">
        <v>0</v>
      </c>
      <c r="H60" s="289">
        <v>0</v>
      </c>
      <c r="I60" s="290">
        <v>0</v>
      </c>
    </row>
    <row r="61" spans="2:9" x14ac:dyDescent="0.25">
      <c r="B61" s="175"/>
      <c r="C61" s="178" t="s">
        <v>1148</v>
      </c>
      <c r="D61" s="288">
        <v>0</v>
      </c>
      <c r="E61" s="289">
        <v>0</v>
      </c>
      <c r="F61" s="290">
        <v>0</v>
      </c>
      <c r="G61" s="289">
        <v>0</v>
      </c>
      <c r="H61" s="289">
        <v>0</v>
      </c>
      <c r="I61" s="290">
        <v>0</v>
      </c>
    </row>
    <row r="62" spans="2:9" x14ac:dyDescent="0.25">
      <c r="B62" s="482" t="s">
        <v>1149</v>
      </c>
      <c r="C62" s="577"/>
      <c r="D62" s="383">
        <v>0</v>
      </c>
      <c r="E62" s="370">
        <v>0</v>
      </c>
      <c r="F62" s="370">
        <v>0</v>
      </c>
      <c r="G62" s="370">
        <v>0</v>
      </c>
      <c r="H62" s="370">
        <v>0</v>
      </c>
      <c r="I62" s="370">
        <v>0</v>
      </c>
    </row>
    <row r="63" spans="2:9" x14ac:dyDescent="0.25">
      <c r="B63" s="175"/>
      <c r="C63" s="178" t="s">
        <v>1150</v>
      </c>
      <c r="D63" s="288">
        <v>0</v>
      </c>
      <c r="E63" s="289">
        <v>0</v>
      </c>
      <c r="F63" s="290">
        <v>0</v>
      </c>
      <c r="G63" s="289">
        <v>0</v>
      </c>
      <c r="H63" s="289">
        <v>0</v>
      </c>
      <c r="I63" s="290">
        <v>0</v>
      </c>
    </row>
    <row r="64" spans="2:9" x14ac:dyDescent="0.25">
      <c r="B64" s="175"/>
      <c r="C64" s="178" t="s">
        <v>1151</v>
      </c>
      <c r="D64" s="288">
        <v>0</v>
      </c>
      <c r="E64" s="289">
        <v>0</v>
      </c>
      <c r="F64" s="290">
        <v>0</v>
      </c>
      <c r="G64" s="289">
        <v>0</v>
      </c>
      <c r="H64" s="289">
        <v>0</v>
      </c>
      <c r="I64" s="290">
        <v>0</v>
      </c>
    </row>
    <row r="65" spans="2:10" x14ac:dyDescent="0.25">
      <c r="B65" s="175"/>
      <c r="C65" s="178" t="s">
        <v>1152</v>
      </c>
      <c r="D65" s="288">
        <v>0</v>
      </c>
      <c r="E65" s="289">
        <v>0</v>
      </c>
      <c r="F65" s="290">
        <v>0</v>
      </c>
      <c r="G65" s="289">
        <v>0</v>
      </c>
      <c r="H65" s="289">
        <v>0</v>
      </c>
      <c r="I65" s="290">
        <v>0</v>
      </c>
    </row>
    <row r="66" spans="2:10" x14ac:dyDescent="0.25">
      <c r="B66" s="175"/>
      <c r="C66" s="178" t="s">
        <v>1153</v>
      </c>
      <c r="D66" s="288">
        <v>0</v>
      </c>
      <c r="E66" s="289">
        <v>0</v>
      </c>
      <c r="F66" s="290">
        <v>0</v>
      </c>
      <c r="G66" s="289">
        <v>0</v>
      </c>
      <c r="H66" s="289">
        <v>0</v>
      </c>
      <c r="I66" s="290">
        <v>0</v>
      </c>
    </row>
    <row r="67" spans="2:10" ht="22.5" x14ac:dyDescent="0.25">
      <c r="B67" s="175"/>
      <c r="C67" s="179" t="s">
        <v>1241</v>
      </c>
      <c r="D67" s="288">
        <v>0</v>
      </c>
      <c r="E67" s="289">
        <v>0</v>
      </c>
      <c r="F67" s="290">
        <v>0</v>
      </c>
      <c r="G67" s="289">
        <v>0</v>
      </c>
      <c r="H67" s="289">
        <v>0</v>
      </c>
      <c r="I67" s="290">
        <v>0</v>
      </c>
    </row>
    <row r="68" spans="2:10" x14ac:dyDescent="0.25">
      <c r="B68" s="175"/>
      <c r="C68" s="178" t="s">
        <v>1154</v>
      </c>
      <c r="D68" s="288">
        <v>0</v>
      </c>
      <c r="E68" s="289">
        <v>0</v>
      </c>
      <c r="F68" s="290">
        <v>0</v>
      </c>
      <c r="G68" s="289">
        <v>0</v>
      </c>
      <c r="H68" s="289">
        <v>0</v>
      </c>
      <c r="I68" s="290">
        <v>0</v>
      </c>
    </row>
    <row r="69" spans="2:10" x14ac:dyDescent="0.25">
      <c r="B69" s="175"/>
      <c r="C69" s="178" t="s">
        <v>1155</v>
      </c>
      <c r="D69" s="288">
        <v>0</v>
      </c>
      <c r="E69" s="289">
        <v>0</v>
      </c>
      <c r="F69" s="290">
        <v>0</v>
      </c>
      <c r="G69" s="289">
        <v>0</v>
      </c>
      <c r="H69" s="289">
        <v>0</v>
      </c>
      <c r="I69" s="290">
        <v>0</v>
      </c>
    </row>
    <row r="70" spans="2:10" x14ac:dyDescent="0.25">
      <c r="B70" s="482" t="s">
        <v>1156</v>
      </c>
      <c r="C70" s="577"/>
      <c r="D70" s="383">
        <v>0</v>
      </c>
      <c r="E70" s="370">
        <v>0</v>
      </c>
      <c r="F70" s="370">
        <v>0</v>
      </c>
      <c r="G70" s="370">
        <v>0</v>
      </c>
      <c r="H70" s="370">
        <v>0</v>
      </c>
      <c r="I70" s="370">
        <v>0</v>
      </c>
    </row>
    <row r="71" spans="2:10" x14ac:dyDescent="0.25">
      <c r="B71" s="175"/>
      <c r="C71" s="178" t="s">
        <v>1157</v>
      </c>
      <c r="D71" s="288">
        <v>0</v>
      </c>
      <c r="E71" s="289">
        <v>0</v>
      </c>
      <c r="F71" s="290">
        <v>0</v>
      </c>
      <c r="G71" s="289">
        <v>0</v>
      </c>
      <c r="H71" s="289">
        <v>0</v>
      </c>
      <c r="I71" s="290">
        <v>0</v>
      </c>
    </row>
    <row r="72" spans="2:10" x14ac:dyDescent="0.25">
      <c r="B72" s="175"/>
      <c r="C72" s="178" t="s">
        <v>1158</v>
      </c>
      <c r="D72" s="288">
        <v>0</v>
      </c>
      <c r="E72" s="289">
        <v>0</v>
      </c>
      <c r="F72" s="290">
        <v>0</v>
      </c>
      <c r="G72" s="289">
        <v>0</v>
      </c>
      <c r="H72" s="289">
        <v>0</v>
      </c>
      <c r="I72" s="290">
        <v>0</v>
      </c>
    </row>
    <row r="73" spans="2:10" x14ac:dyDescent="0.25">
      <c r="B73" s="175"/>
      <c r="C73" s="178" t="s">
        <v>1159</v>
      </c>
      <c r="D73" s="288">
        <v>0</v>
      </c>
      <c r="E73" s="289">
        <v>0</v>
      </c>
      <c r="F73" s="290">
        <v>0</v>
      </c>
      <c r="G73" s="289">
        <v>0</v>
      </c>
      <c r="H73" s="289">
        <v>0</v>
      </c>
      <c r="I73" s="290">
        <v>0</v>
      </c>
    </row>
    <row r="74" spans="2:10" x14ac:dyDescent="0.25">
      <c r="B74" s="482" t="s">
        <v>1160</v>
      </c>
      <c r="C74" s="577"/>
      <c r="D74" s="383">
        <v>0</v>
      </c>
      <c r="E74" s="370">
        <v>0</v>
      </c>
      <c r="F74" s="370">
        <v>0</v>
      </c>
      <c r="G74" s="370">
        <v>0</v>
      </c>
      <c r="H74" s="370">
        <v>0</v>
      </c>
      <c r="I74" s="370">
        <v>0</v>
      </c>
    </row>
    <row r="75" spans="2:10" x14ac:dyDescent="0.25">
      <c r="B75" s="175"/>
      <c r="C75" s="178" t="s">
        <v>1161</v>
      </c>
      <c r="D75" s="288">
        <v>0</v>
      </c>
      <c r="E75" s="289">
        <v>0</v>
      </c>
      <c r="F75" s="290">
        <v>0</v>
      </c>
      <c r="G75" s="289">
        <v>0</v>
      </c>
      <c r="H75" s="289">
        <v>0</v>
      </c>
      <c r="I75" s="290">
        <v>0</v>
      </c>
    </row>
    <row r="76" spans="2:10" x14ac:dyDescent="0.25">
      <c r="B76" s="175"/>
      <c r="C76" s="178" t="s">
        <v>1162</v>
      </c>
      <c r="D76" s="288">
        <v>0</v>
      </c>
      <c r="E76" s="289">
        <v>0</v>
      </c>
      <c r="F76" s="290">
        <v>0</v>
      </c>
      <c r="G76" s="289">
        <v>0</v>
      </c>
      <c r="H76" s="289">
        <v>0</v>
      </c>
      <c r="I76" s="290">
        <v>0</v>
      </c>
    </row>
    <row r="77" spans="2:10" x14ac:dyDescent="0.25">
      <c r="B77" s="175"/>
      <c r="C77" s="178" t="s">
        <v>1163</v>
      </c>
      <c r="D77" s="288">
        <v>0</v>
      </c>
      <c r="E77" s="289">
        <v>0</v>
      </c>
      <c r="F77" s="290">
        <v>0</v>
      </c>
      <c r="G77" s="289">
        <v>0</v>
      </c>
      <c r="H77" s="289">
        <v>0</v>
      </c>
      <c r="I77" s="290">
        <v>0</v>
      </c>
    </row>
    <row r="78" spans="2:10" x14ac:dyDescent="0.25">
      <c r="B78" s="175"/>
      <c r="C78" s="178" t="s">
        <v>1164</v>
      </c>
      <c r="D78" s="288">
        <v>0</v>
      </c>
      <c r="E78" s="289">
        <v>0</v>
      </c>
      <c r="F78" s="290">
        <v>0</v>
      </c>
      <c r="G78" s="289">
        <v>0</v>
      </c>
      <c r="H78" s="289">
        <v>0</v>
      </c>
      <c r="I78" s="290">
        <v>0</v>
      </c>
    </row>
    <row r="79" spans="2:10" x14ac:dyDescent="0.25">
      <c r="B79" s="175"/>
      <c r="C79" s="178" t="s">
        <v>1165</v>
      </c>
      <c r="D79" s="288">
        <v>0</v>
      </c>
      <c r="E79" s="289">
        <v>0</v>
      </c>
      <c r="F79" s="290">
        <v>0</v>
      </c>
      <c r="G79" s="289">
        <v>0</v>
      </c>
      <c r="H79" s="289">
        <v>0</v>
      </c>
      <c r="I79" s="290">
        <v>0</v>
      </c>
      <c r="J79" s="114"/>
    </row>
    <row r="80" spans="2:10" x14ac:dyDescent="0.25">
      <c r="B80" s="175"/>
      <c r="C80" s="178" t="s">
        <v>1166</v>
      </c>
      <c r="D80" s="288">
        <v>0</v>
      </c>
      <c r="E80" s="289">
        <v>0</v>
      </c>
      <c r="F80" s="290">
        <v>0</v>
      </c>
      <c r="G80" s="289">
        <v>0</v>
      </c>
      <c r="H80" s="289">
        <v>0</v>
      </c>
      <c r="I80" s="290">
        <v>0</v>
      </c>
      <c r="J80" s="114"/>
    </row>
    <row r="81" spans="1:10" x14ac:dyDescent="0.25">
      <c r="B81" s="175"/>
      <c r="C81" s="178" t="s">
        <v>1167</v>
      </c>
      <c r="D81" s="288">
        <v>0</v>
      </c>
      <c r="E81" s="289">
        <v>0</v>
      </c>
      <c r="F81" s="290">
        <v>0</v>
      </c>
      <c r="G81" s="289">
        <v>0</v>
      </c>
      <c r="H81" s="289">
        <v>0</v>
      </c>
      <c r="I81" s="342">
        <v>0</v>
      </c>
      <c r="J81" s="114"/>
    </row>
    <row r="82" spans="1:10" ht="15.75" thickBot="1" x14ac:dyDescent="0.3">
      <c r="A82" s="318"/>
      <c r="B82" s="193"/>
      <c r="C82" s="320"/>
      <c r="D82" s="318"/>
      <c r="E82" s="193"/>
      <c r="F82" s="193"/>
      <c r="G82" s="321"/>
      <c r="H82" s="322"/>
      <c r="I82" s="321"/>
      <c r="J82" s="193"/>
    </row>
    <row r="83" spans="1:10" x14ac:dyDescent="0.25">
      <c r="A83" s="318"/>
      <c r="B83" s="319"/>
      <c r="C83" s="319"/>
      <c r="D83" s="319"/>
      <c r="E83" s="319"/>
      <c r="F83" s="319"/>
      <c r="G83" s="319"/>
      <c r="H83" s="318"/>
      <c r="I83" s="318"/>
      <c r="J83" s="318"/>
    </row>
    <row r="84" spans="1:10" x14ac:dyDescent="0.25">
      <c r="A84" s="318"/>
      <c r="B84" s="318"/>
      <c r="C84" s="318"/>
      <c r="D84" s="318"/>
      <c r="E84" s="318"/>
      <c r="F84" s="318"/>
      <c r="G84" s="318"/>
      <c r="H84" s="318"/>
      <c r="I84" s="318"/>
      <c r="J84" s="318"/>
    </row>
    <row r="85" spans="1:10" x14ac:dyDescent="0.25">
      <c r="A85" s="318"/>
      <c r="B85" s="318"/>
      <c r="C85" s="318"/>
      <c r="D85" s="318"/>
      <c r="E85" s="318"/>
      <c r="F85" s="318"/>
      <c r="G85" s="318"/>
      <c r="H85" s="318"/>
      <c r="I85" s="318"/>
      <c r="J85" s="318"/>
    </row>
    <row r="86" spans="1:10" ht="15.75" thickBot="1" x14ac:dyDescent="0.3">
      <c r="A86" s="318"/>
      <c r="B86" s="318"/>
      <c r="C86" s="318"/>
      <c r="D86" s="318"/>
      <c r="E86" s="318"/>
      <c r="F86" s="318"/>
      <c r="G86" s="318"/>
      <c r="H86" s="318"/>
      <c r="I86" s="318"/>
      <c r="J86" s="318"/>
    </row>
    <row r="87" spans="1:10" x14ac:dyDescent="0.25">
      <c r="B87" s="484" t="s">
        <v>1096</v>
      </c>
      <c r="C87" s="485"/>
      <c r="D87" s="305">
        <v>0</v>
      </c>
      <c r="E87" s="305">
        <v>0</v>
      </c>
      <c r="F87" s="305">
        <v>0</v>
      </c>
      <c r="G87" s="305">
        <v>0</v>
      </c>
      <c r="H87" s="305">
        <v>0</v>
      </c>
      <c r="I87" s="305">
        <v>0</v>
      </c>
    </row>
    <row r="88" spans="1:10" x14ac:dyDescent="0.25">
      <c r="B88" s="482" t="s">
        <v>1097</v>
      </c>
      <c r="C88" s="577"/>
      <c r="D88" s="272">
        <v>0</v>
      </c>
      <c r="E88" s="273">
        <v>0</v>
      </c>
      <c r="F88" s="273">
        <v>0</v>
      </c>
      <c r="G88" s="273">
        <v>0</v>
      </c>
      <c r="H88" s="273">
        <v>0</v>
      </c>
      <c r="I88" s="273">
        <v>0</v>
      </c>
    </row>
    <row r="89" spans="1:10" x14ac:dyDescent="0.25">
      <c r="B89" s="175"/>
      <c r="C89" s="178" t="s">
        <v>1098</v>
      </c>
      <c r="D89" s="288">
        <v>0</v>
      </c>
      <c r="E89" s="289">
        <v>0</v>
      </c>
      <c r="F89" s="290">
        <v>0</v>
      </c>
      <c r="G89" s="289">
        <v>0</v>
      </c>
      <c r="H89" s="289">
        <v>0</v>
      </c>
      <c r="I89" s="290">
        <v>0</v>
      </c>
    </row>
    <row r="90" spans="1:10" x14ac:dyDescent="0.25">
      <c r="B90" s="175"/>
      <c r="C90" s="178" t="s">
        <v>1099</v>
      </c>
      <c r="D90" s="288">
        <v>0</v>
      </c>
      <c r="E90" s="289">
        <v>0</v>
      </c>
      <c r="F90" s="290">
        <v>0</v>
      </c>
      <c r="G90" s="289">
        <v>0</v>
      </c>
      <c r="H90" s="289">
        <v>0</v>
      </c>
      <c r="I90" s="290">
        <v>0</v>
      </c>
    </row>
    <row r="91" spans="1:10" x14ac:dyDescent="0.25">
      <c r="B91" s="175"/>
      <c r="C91" s="178" t="s">
        <v>1100</v>
      </c>
      <c r="D91" s="288">
        <v>0</v>
      </c>
      <c r="E91" s="289">
        <v>0</v>
      </c>
      <c r="F91" s="290">
        <v>0</v>
      </c>
      <c r="G91" s="289">
        <v>0</v>
      </c>
      <c r="H91" s="289">
        <v>0</v>
      </c>
      <c r="I91" s="290">
        <v>0</v>
      </c>
    </row>
    <row r="92" spans="1:10" x14ac:dyDescent="0.25">
      <c r="B92" s="175"/>
      <c r="C92" s="178" t="s">
        <v>1101</v>
      </c>
      <c r="D92" s="288">
        <v>0</v>
      </c>
      <c r="E92" s="289">
        <v>0</v>
      </c>
      <c r="F92" s="290">
        <v>0</v>
      </c>
      <c r="G92" s="289">
        <v>0</v>
      </c>
      <c r="H92" s="289">
        <v>0</v>
      </c>
      <c r="I92" s="290">
        <v>0</v>
      </c>
    </row>
    <row r="93" spans="1:10" x14ac:dyDescent="0.25">
      <c r="B93" s="175"/>
      <c r="C93" s="178" t="s">
        <v>1102</v>
      </c>
      <c r="D93" s="288">
        <v>0</v>
      </c>
      <c r="E93" s="289">
        <v>0</v>
      </c>
      <c r="F93" s="290">
        <v>0</v>
      </c>
      <c r="G93" s="289">
        <v>0</v>
      </c>
      <c r="H93" s="289">
        <v>0</v>
      </c>
      <c r="I93" s="290">
        <v>0</v>
      </c>
    </row>
    <row r="94" spans="1:10" x14ac:dyDescent="0.25">
      <c r="B94" s="175"/>
      <c r="C94" s="178" t="s">
        <v>1103</v>
      </c>
      <c r="D94" s="288">
        <v>0</v>
      </c>
      <c r="E94" s="289">
        <v>0</v>
      </c>
      <c r="F94" s="290">
        <v>0</v>
      </c>
      <c r="G94" s="289">
        <v>0</v>
      </c>
      <c r="H94" s="289">
        <v>0</v>
      </c>
      <c r="I94" s="290">
        <v>0</v>
      </c>
    </row>
    <row r="95" spans="1:10" x14ac:dyDescent="0.25">
      <c r="B95" s="175"/>
      <c r="C95" s="178" t="s">
        <v>1104</v>
      </c>
      <c r="D95" s="288">
        <v>0</v>
      </c>
      <c r="E95" s="289">
        <v>0</v>
      </c>
      <c r="F95" s="290">
        <v>0</v>
      </c>
      <c r="G95" s="289">
        <v>0</v>
      </c>
      <c r="H95" s="289">
        <v>0</v>
      </c>
      <c r="I95" s="290">
        <v>0</v>
      </c>
    </row>
    <row r="96" spans="1:10" x14ac:dyDescent="0.25">
      <c r="B96" s="482" t="s">
        <v>1105</v>
      </c>
      <c r="C96" s="577"/>
      <c r="D96" s="383">
        <v>0</v>
      </c>
      <c r="E96" s="370">
        <v>0</v>
      </c>
      <c r="F96" s="370">
        <v>0</v>
      </c>
      <c r="G96" s="370">
        <v>0</v>
      </c>
      <c r="H96" s="370">
        <v>0</v>
      </c>
      <c r="I96" s="370">
        <v>0</v>
      </c>
    </row>
    <row r="97" spans="2:9" x14ac:dyDescent="0.25">
      <c r="B97" s="175"/>
      <c r="C97" s="178" t="s">
        <v>1106</v>
      </c>
      <c r="D97" s="288">
        <v>0</v>
      </c>
      <c r="E97" s="289">
        <v>0</v>
      </c>
      <c r="F97" s="290">
        <v>0</v>
      </c>
      <c r="G97" s="289">
        <v>0</v>
      </c>
      <c r="H97" s="289">
        <v>0</v>
      </c>
      <c r="I97" s="290">
        <v>0</v>
      </c>
    </row>
    <row r="98" spans="2:9" x14ac:dyDescent="0.25">
      <c r="B98" s="175"/>
      <c r="C98" s="178" t="s">
        <v>1107</v>
      </c>
      <c r="D98" s="288">
        <v>0</v>
      </c>
      <c r="E98" s="289">
        <v>0</v>
      </c>
      <c r="F98" s="290">
        <v>0</v>
      </c>
      <c r="G98" s="289">
        <v>0</v>
      </c>
      <c r="H98" s="289">
        <v>0</v>
      </c>
      <c r="I98" s="290">
        <v>0</v>
      </c>
    </row>
    <row r="99" spans="2:9" x14ac:dyDescent="0.25">
      <c r="B99" s="175"/>
      <c r="C99" s="178" t="s">
        <v>1108</v>
      </c>
      <c r="D99" s="288">
        <v>0</v>
      </c>
      <c r="E99" s="289">
        <v>0</v>
      </c>
      <c r="F99" s="290">
        <v>0</v>
      </c>
      <c r="G99" s="289">
        <v>0</v>
      </c>
      <c r="H99" s="289">
        <v>0</v>
      </c>
      <c r="I99" s="290">
        <v>0</v>
      </c>
    </row>
    <row r="100" spans="2:9" x14ac:dyDescent="0.25">
      <c r="B100" s="175"/>
      <c r="C100" s="178" t="s">
        <v>1109</v>
      </c>
      <c r="D100" s="288">
        <v>0</v>
      </c>
      <c r="E100" s="289">
        <v>0</v>
      </c>
      <c r="F100" s="290">
        <v>0</v>
      </c>
      <c r="G100" s="289">
        <v>0</v>
      </c>
      <c r="H100" s="289">
        <v>0</v>
      </c>
      <c r="I100" s="290">
        <v>0</v>
      </c>
    </row>
    <row r="101" spans="2:9" x14ac:dyDescent="0.25">
      <c r="B101" s="175"/>
      <c r="C101" s="178" t="s">
        <v>1110</v>
      </c>
      <c r="D101" s="288">
        <v>0</v>
      </c>
      <c r="E101" s="289">
        <v>0</v>
      </c>
      <c r="F101" s="290">
        <v>0</v>
      </c>
      <c r="G101" s="289">
        <v>0</v>
      </c>
      <c r="H101" s="289">
        <v>0</v>
      </c>
      <c r="I101" s="290">
        <v>0</v>
      </c>
    </row>
    <row r="102" spans="2:9" x14ac:dyDescent="0.25">
      <c r="B102" s="175"/>
      <c r="C102" s="178" t="s">
        <v>1111</v>
      </c>
      <c r="D102" s="288">
        <v>0</v>
      </c>
      <c r="E102" s="289">
        <v>0</v>
      </c>
      <c r="F102" s="290">
        <v>0</v>
      </c>
      <c r="G102" s="289">
        <v>0</v>
      </c>
      <c r="H102" s="289">
        <v>0</v>
      </c>
      <c r="I102" s="290">
        <v>0</v>
      </c>
    </row>
    <row r="103" spans="2:9" x14ac:dyDescent="0.25">
      <c r="B103" s="175"/>
      <c r="C103" s="178" t="s">
        <v>1112</v>
      </c>
      <c r="D103" s="288">
        <v>0</v>
      </c>
      <c r="E103" s="289">
        <v>0</v>
      </c>
      <c r="F103" s="290">
        <v>0</v>
      </c>
      <c r="G103" s="289">
        <v>0</v>
      </c>
      <c r="H103" s="289">
        <v>0</v>
      </c>
      <c r="I103" s="290">
        <v>0</v>
      </c>
    </row>
    <row r="104" spans="2:9" x14ac:dyDescent="0.25">
      <c r="B104" s="175"/>
      <c r="C104" s="178" t="s">
        <v>1113</v>
      </c>
      <c r="D104" s="288">
        <v>0</v>
      </c>
      <c r="E104" s="289">
        <v>0</v>
      </c>
      <c r="F104" s="290">
        <v>0</v>
      </c>
      <c r="G104" s="289">
        <v>0</v>
      </c>
      <c r="H104" s="289">
        <v>0</v>
      </c>
      <c r="I104" s="290">
        <v>0</v>
      </c>
    </row>
    <row r="105" spans="2:9" x14ac:dyDescent="0.25">
      <c r="B105" s="175"/>
      <c r="C105" s="178" t="s">
        <v>1114</v>
      </c>
      <c r="D105" s="288">
        <v>0</v>
      </c>
      <c r="E105" s="289">
        <v>0</v>
      </c>
      <c r="F105" s="290">
        <v>0</v>
      </c>
      <c r="G105" s="289">
        <v>0</v>
      </c>
      <c r="H105" s="289">
        <v>0</v>
      </c>
      <c r="I105" s="290">
        <v>0</v>
      </c>
    </row>
    <row r="106" spans="2:9" x14ac:dyDescent="0.25">
      <c r="B106" s="482" t="s">
        <v>1115</v>
      </c>
      <c r="C106" s="577"/>
      <c r="D106" s="383">
        <v>0</v>
      </c>
      <c r="E106" s="370">
        <v>0</v>
      </c>
      <c r="F106" s="370">
        <v>0</v>
      </c>
      <c r="G106" s="370">
        <v>0</v>
      </c>
      <c r="H106" s="370">
        <v>0</v>
      </c>
      <c r="I106" s="370">
        <v>0</v>
      </c>
    </row>
    <row r="107" spans="2:9" x14ac:dyDescent="0.25">
      <c r="B107" s="175"/>
      <c r="C107" s="178" t="s">
        <v>1116</v>
      </c>
      <c r="D107" s="288">
        <v>0</v>
      </c>
      <c r="E107" s="289">
        <v>0</v>
      </c>
      <c r="F107" s="290">
        <v>0</v>
      </c>
      <c r="G107" s="289">
        <v>0</v>
      </c>
      <c r="H107" s="289">
        <v>0</v>
      </c>
      <c r="I107" s="290">
        <v>0</v>
      </c>
    </row>
    <row r="108" spans="2:9" x14ac:dyDescent="0.25">
      <c r="B108" s="175"/>
      <c r="C108" s="178" t="s">
        <v>1117</v>
      </c>
      <c r="D108" s="288">
        <v>0</v>
      </c>
      <c r="E108" s="289">
        <v>0</v>
      </c>
      <c r="F108" s="290">
        <v>0</v>
      </c>
      <c r="G108" s="289">
        <v>0</v>
      </c>
      <c r="H108" s="289">
        <v>0</v>
      </c>
      <c r="I108" s="290">
        <v>0</v>
      </c>
    </row>
    <row r="109" spans="2:9" x14ac:dyDescent="0.25">
      <c r="B109" s="175"/>
      <c r="C109" s="178" t="s">
        <v>1118</v>
      </c>
      <c r="D109" s="288">
        <v>0</v>
      </c>
      <c r="E109" s="289">
        <v>0</v>
      </c>
      <c r="F109" s="290">
        <v>0</v>
      </c>
      <c r="G109" s="289">
        <v>0</v>
      </c>
      <c r="H109" s="289">
        <v>0</v>
      </c>
      <c r="I109" s="290">
        <v>0</v>
      </c>
    </row>
    <row r="110" spans="2:9" x14ac:dyDescent="0.25">
      <c r="B110" s="175"/>
      <c r="C110" s="178" t="s">
        <v>1119</v>
      </c>
      <c r="D110" s="288">
        <v>0</v>
      </c>
      <c r="E110" s="289">
        <v>0</v>
      </c>
      <c r="F110" s="290">
        <v>0</v>
      </c>
      <c r="G110" s="289">
        <v>0</v>
      </c>
      <c r="H110" s="289">
        <v>0</v>
      </c>
      <c r="I110" s="290">
        <v>0</v>
      </c>
    </row>
    <row r="111" spans="2:9" x14ac:dyDescent="0.25">
      <c r="B111" s="175"/>
      <c r="C111" s="178" t="s">
        <v>1120</v>
      </c>
      <c r="D111" s="288">
        <v>0</v>
      </c>
      <c r="E111" s="289">
        <v>0</v>
      </c>
      <c r="F111" s="290">
        <v>0</v>
      </c>
      <c r="G111" s="289">
        <v>0</v>
      </c>
      <c r="H111" s="289">
        <v>0</v>
      </c>
      <c r="I111" s="290">
        <v>0</v>
      </c>
    </row>
    <row r="112" spans="2:9" x14ac:dyDescent="0.25">
      <c r="B112" s="175"/>
      <c r="C112" s="178" t="s">
        <v>1121</v>
      </c>
      <c r="D112" s="288">
        <v>0</v>
      </c>
      <c r="E112" s="289">
        <v>0</v>
      </c>
      <c r="F112" s="290">
        <v>0</v>
      </c>
      <c r="G112" s="289">
        <v>0</v>
      </c>
      <c r="H112" s="289">
        <v>0</v>
      </c>
      <c r="I112" s="290">
        <v>0</v>
      </c>
    </row>
    <row r="113" spans="2:9" x14ac:dyDescent="0.25">
      <c r="B113" s="175"/>
      <c r="C113" s="178" t="s">
        <v>1122</v>
      </c>
      <c r="D113" s="288">
        <v>0</v>
      </c>
      <c r="E113" s="289">
        <v>0</v>
      </c>
      <c r="F113" s="290">
        <v>0</v>
      </c>
      <c r="G113" s="289">
        <v>0</v>
      </c>
      <c r="H113" s="289">
        <v>0</v>
      </c>
      <c r="I113" s="290">
        <v>0</v>
      </c>
    </row>
    <row r="114" spans="2:9" x14ac:dyDescent="0.25">
      <c r="B114" s="175"/>
      <c r="C114" s="178" t="s">
        <v>1123</v>
      </c>
      <c r="D114" s="288">
        <v>0</v>
      </c>
      <c r="E114" s="289">
        <v>0</v>
      </c>
      <c r="F114" s="290">
        <v>0</v>
      </c>
      <c r="G114" s="289">
        <v>0</v>
      </c>
      <c r="H114" s="289">
        <v>0</v>
      </c>
      <c r="I114" s="290">
        <v>0</v>
      </c>
    </row>
    <row r="115" spans="2:9" x14ac:dyDescent="0.25">
      <c r="B115" s="175"/>
      <c r="C115" s="178" t="s">
        <v>1124</v>
      </c>
      <c r="D115" s="288">
        <v>0</v>
      </c>
      <c r="E115" s="289">
        <v>0</v>
      </c>
      <c r="F115" s="290">
        <v>0</v>
      </c>
      <c r="G115" s="289">
        <v>0</v>
      </c>
      <c r="H115" s="289">
        <v>0</v>
      </c>
      <c r="I115" s="290">
        <v>0</v>
      </c>
    </row>
    <row r="116" spans="2:9" x14ac:dyDescent="0.25">
      <c r="B116" s="482" t="s">
        <v>1125</v>
      </c>
      <c r="C116" s="577"/>
      <c r="D116" s="383">
        <v>0</v>
      </c>
      <c r="E116" s="370">
        <v>0</v>
      </c>
      <c r="F116" s="370">
        <v>0</v>
      </c>
      <c r="G116" s="370">
        <v>0</v>
      </c>
      <c r="H116" s="370">
        <v>0</v>
      </c>
      <c r="I116" s="370">
        <v>0</v>
      </c>
    </row>
    <row r="117" spans="2:9" x14ac:dyDescent="0.25">
      <c r="B117" s="175"/>
      <c r="C117" s="178" t="s">
        <v>1126</v>
      </c>
      <c r="D117" s="288">
        <v>0</v>
      </c>
      <c r="E117" s="289">
        <v>0</v>
      </c>
      <c r="F117" s="290">
        <v>0</v>
      </c>
      <c r="G117" s="289">
        <v>0</v>
      </c>
      <c r="H117" s="289">
        <v>0</v>
      </c>
      <c r="I117" s="290">
        <v>0</v>
      </c>
    </row>
    <row r="118" spans="2:9" x14ac:dyDescent="0.25">
      <c r="B118" s="175"/>
      <c r="C118" s="178" t="s">
        <v>1127</v>
      </c>
      <c r="D118" s="288">
        <v>0</v>
      </c>
      <c r="E118" s="289">
        <v>0</v>
      </c>
      <c r="F118" s="290">
        <v>0</v>
      </c>
      <c r="G118" s="289">
        <v>0</v>
      </c>
      <c r="H118" s="289">
        <v>0</v>
      </c>
      <c r="I118" s="290">
        <v>0</v>
      </c>
    </row>
    <row r="119" spans="2:9" x14ac:dyDescent="0.25">
      <c r="B119" s="175"/>
      <c r="C119" s="178" t="s">
        <v>1128</v>
      </c>
      <c r="D119" s="288">
        <v>0</v>
      </c>
      <c r="E119" s="289">
        <v>0</v>
      </c>
      <c r="F119" s="290">
        <v>0</v>
      </c>
      <c r="G119" s="289">
        <v>0</v>
      </c>
      <c r="H119" s="289">
        <v>0</v>
      </c>
      <c r="I119" s="290">
        <v>0</v>
      </c>
    </row>
    <row r="120" spans="2:9" x14ac:dyDescent="0.25">
      <c r="B120" s="175"/>
      <c r="C120" s="178" t="s">
        <v>1129</v>
      </c>
      <c r="D120" s="288">
        <v>0</v>
      </c>
      <c r="E120" s="289">
        <v>0</v>
      </c>
      <c r="F120" s="290">
        <v>0</v>
      </c>
      <c r="G120" s="289">
        <v>0</v>
      </c>
      <c r="H120" s="289">
        <v>0</v>
      </c>
      <c r="I120" s="290">
        <v>0</v>
      </c>
    </row>
    <row r="121" spans="2:9" x14ac:dyDescent="0.25">
      <c r="B121" s="175"/>
      <c r="C121" s="178" t="s">
        <v>1130</v>
      </c>
      <c r="D121" s="288">
        <v>0</v>
      </c>
      <c r="E121" s="289">
        <v>0</v>
      </c>
      <c r="F121" s="290">
        <v>0</v>
      </c>
      <c r="G121" s="289">
        <v>0</v>
      </c>
      <c r="H121" s="289">
        <v>0</v>
      </c>
      <c r="I121" s="290">
        <v>0</v>
      </c>
    </row>
    <row r="122" spans="2:9" x14ac:dyDescent="0.25">
      <c r="B122" s="175"/>
      <c r="C122" s="178" t="s">
        <v>1131</v>
      </c>
      <c r="D122" s="288">
        <v>0</v>
      </c>
      <c r="E122" s="289">
        <v>0</v>
      </c>
      <c r="F122" s="290">
        <v>0</v>
      </c>
      <c r="G122" s="289">
        <v>0</v>
      </c>
      <c r="H122" s="289">
        <v>0</v>
      </c>
      <c r="I122" s="290">
        <v>0</v>
      </c>
    </row>
    <row r="123" spans="2:9" x14ac:dyDescent="0.25">
      <c r="B123" s="175"/>
      <c r="C123" s="178" t="s">
        <v>1132</v>
      </c>
      <c r="D123" s="288">
        <v>0</v>
      </c>
      <c r="E123" s="289">
        <v>0</v>
      </c>
      <c r="F123" s="290">
        <v>0</v>
      </c>
      <c r="G123" s="289">
        <v>0</v>
      </c>
      <c r="H123" s="289">
        <v>0</v>
      </c>
      <c r="I123" s="290">
        <v>0</v>
      </c>
    </row>
    <row r="124" spans="2:9" x14ac:dyDescent="0.25">
      <c r="B124" s="175"/>
      <c r="C124" s="178" t="s">
        <v>1133</v>
      </c>
      <c r="D124" s="288">
        <v>0</v>
      </c>
      <c r="E124" s="289">
        <v>0</v>
      </c>
      <c r="F124" s="290">
        <v>0</v>
      </c>
      <c r="G124" s="289">
        <v>0</v>
      </c>
      <c r="H124" s="289">
        <v>0</v>
      </c>
      <c r="I124" s="290">
        <v>0</v>
      </c>
    </row>
    <row r="125" spans="2:9" x14ac:dyDescent="0.25">
      <c r="B125" s="175"/>
      <c r="C125" s="178" t="s">
        <v>1134</v>
      </c>
      <c r="D125" s="288">
        <v>0</v>
      </c>
      <c r="E125" s="289">
        <v>0</v>
      </c>
      <c r="F125" s="290">
        <v>0</v>
      </c>
      <c r="G125" s="289">
        <v>0</v>
      </c>
      <c r="H125" s="289">
        <v>0</v>
      </c>
      <c r="I125" s="290">
        <v>0</v>
      </c>
    </row>
    <row r="126" spans="2:9" x14ac:dyDescent="0.25">
      <c r="B126" s="482" t="s">
        <v>1135</v>
      </c>
      <c r="C126" s="577"/>
      <c r="D126" s="383">
        <v>0</v>
      </c>
      <c r="E126" s="370">
        <v>0</v>
      </c>
      <c r="F126" s="370">
        <v>0</v>
      </c>
      <c r="G126" s="370">
        <v>0</v>
      </c>
      <c r="H126" s="370">
        <v>0</v>
      </c>
      <c r="I126" s="370">
        <v>0</v>
      </c>
    </row>
    <row r="127" spans="2:9" x14ac:dyDescent="0.25">
      <c r="B127" s="175"/>
      <c r="C127" s="178" t="s">
        <v>1136</v>
      </c>
      <c r="D127" s="288">
        <v>0</v>
      </c>
      <c r="E127" s="289">
        <v>0</v>
      </c>
      <c r="F127" s="290">
        <v>0</v>
      </c>
      <c r="G127" s="289">
        <v>0</v>
      </c>
      <c r="H127" s="289">
        <v>0</v>
      </c>
      <c r="I127" s="290">
        <v>0</v>
      </c>
    </row>
    <row r="128" spans="2:9" x14ac:dyDescent="0.25">
      <c r="B128" s="175"/>
      <c r="C128" s="178" t="s">
        <v>1137</v>
      </c>
      <c r="D128" s="288">
        <v>0</v>
      </c>
      <c r="E128" s="289">
        <v>0</v>
      </c>
      <c r="F128" s="290">
        <v>0</v>
      </c>
      <c r="G128" s="289">
        <v>0</v>
      </c>
      <c r="H128" s="289">
        <v>0</v>
      </c>
      <c r="I128" s="290">
        <v>0</v>
      </c>
    </row>
    <row r="129" spans="2:9" x14ac:dyDescent="0.25">
      <c r="B129" s="175"/>
      <c r="C129" s="178" t="s">
        <v>1138</v>
      </c>
      <c r="D129" s="288">
        <v>0</v>
      </c>
      <c r="E129" s="289">
        <v>0</v>
      </c>
      <c r="F129" s="290">
        <v>0</v>
      </c>
      <c r="G129" s="289">
        <v>0</v>
      </c>
      <c r="H129" s="289">
        <v>0</v>
      </c>
      <c r="I129" s="290">
        <v>0</v>
      </c>
    </row>
    <row r="130" spans="2:9" x14ac:dyDescent="0.25">
      <c r="B130" s="175"/>
      <c r="C130" s="178" t="s">
        <v>1139</v>
      </c>
      <c r="D130" s="288">
        <v>0</v>
      </c>
      <c r="E130" s="289">
        <v>0</v>
      </c>
      <c r="F130" s="290">
        <v>0</v>
      </c>
      <c r="G130" s="289">
        <v>0</v>
      </c>
      <c r="H130" s="289">
        <v>0</v>
      </c>
      <c r="I130" s="290">
        <v>0</v>
      </c>
    </row>
    <row r="131" spans="2:9" x14ac:dyDescent="0.25">
      <c r="B131" s="175"/>
      <c r="C131" s="178" t="s">
        <v>1140</v>
      </c>
      <c r="D131" s="288">
        <v>0</v>
      </c>
      <c r="E131" s="289">
        <v>0</v>
      </c>
      <c r="F131" s="290">
        <v>0</v>
      </c>
      <c r="G131" s="289">
        <v>0</v>
      </c>
      <c r="H131" s="289">
        <v>0</v>
      </c>
      <c r="I131" s="290">
        <v>0</v>
      </c>
    </row>
    <row r="132" spans="2:9" x14ac:dyDescent="0.25">
      <c r="B132" s="175"/>
      <c r="C132" s="178" t="s">
        <v>1141</v>
      </c>
      <c r="D132" s="288">
        <v>0</v>
      </c>
      <c r="E132" s="289">
        <v>0</v>
      </c>
      <c r="F132" s="290">
        <v>0</v>
      </c>
      <c r="G132" s="289">
        <v>0</v>
      </c>
      <c r="H132" s="289">
        <v>0</v>
      </c>
      <c r="I132" s="290">
        <v>0</v>
      </c>
    </row>
    <row r="133" spans="2:9" x14ac:dyDescent="0.25">
      <c r="B133" s="175"/>
      <c r="C133" s="178" t="s">
        <v>1142</v>
      </c>
      <c r="D133" s="288">
        <v>0</v>
      </c>
      <c r="E133" s="289">
        <v>0</v>
      </c>
      <c r="F133" s="290">
        <v>0</v>
      </c>
      <c r="G133" s="289">
        <v>0</v>
      </c>
      <c r="H133" s="289">
        <v>0</v>
      </c>
      <c r="I133" s="290">
        <v>0</v>
      </c>
    </row>
    <row r="134" spans="2:9" x14ac:dyDescent="0.25">
      <c r="B134" s="175"/>
      <c r="C134" s="178" t="s">
        <v>1143</v>
      </c>
      <c r="D134" s="288">
        <v>0</v>
      </c>
      <c r="E134" s="289">
        <v>0</v>
      </c>
      <c r="F134" s="290">
        <v>0</v>
      </c>
      <c r="G134" s="289">
        <v>0</v>
      </c>
      <c r="H134" s="289">
        <v>0</v>
      </c>
      <c r="I134" s="290">
        <v>0</v>
      </c>
    </row>
    <row r="135" spans="2:9" x14ac:dyDescent="0.25">
      <c r="B135" s="175"/>
      <c r="C135" s="178" t="s">
        <v>1144</v>
      </c>
      <c r="D135" s="288">
        <v>0</v>
      </c>
      <c r="E135" s="289">
        <v>0</v>
      </c>
      <c r="F135" s="290">
        <v>0</v>
      </c>
      <c r="G135" s="289">
        <v>0</v>
      </c>
      <c r="H135" s="289">
        <v>0</v>
      </c>
      <c r="I135" s="290">
        <v>0</v>
      </c>
    </row>
    <row r="136" spans="2:9" x14ac:dyDescent="0.25">
      <c r="B136" s="482" t="s">
        <v>1145</v>
      </c>
      <c r="C136" s="577"/>
      <c r="D136" s="383">
        <v>0</v>
      </c>
      <c r="E136" s="370">
        <v>0</v>
      </c>
      <c r="F136" s="370">
        <v>0</v>
      </c>
      <c r="G136" s="370">
        <v>0</v>
      </c>
      <c r="H136" s="370">
        <v>0</v>
      </c>
      <c r="I136" s="370">
        <v>0</v>
      </c>
    </row>
    <row r="137" spans="2:9" x14ac:dyDescent="0.25">
      <c r="B137" s="175"/>
      <c r="C137" s="178" t="s">
        <v>1146</v>
      </c>
      <c r="D137" s="288">
        <v>0</v>
      </c>
      <c r="E137" s="289">
        <v>0</v>
      </c>
      <c r="F137" s="290">
        <v>0</v>
      </c>
      <c r="G137" s="289">
        <v>0</v>
      </c>
      <c r="H137" s="289">
        <v>0</v>
      </c>
      <c r="I137" s="290">
        <v>0</v>
      </c>
    </row>
    <row r="138" spans="2:9" x14ac:dyDescent="0.25">
      <c r="B138" s="175"/>
      <c r="C138" s="178" t="s">
        <v>1147</v>
      </c>
      <c r="D138" s="288">
        <v>0</v>
      </c>
      <c r="E138" s="289">
        <v>0</v>
      </c>
      <c r="F138" s="290">
        <v>0</v>
      </c>
      <c r="G138" s="289">
        <v>0</v>
      </c>
      <c r="H138" s="289">
        <v>0</v>
      </c>
      <c r="I138" s="290">
        <v>0</v>
      </c>
    </row>
    <row r="139" spans="2:9" x14ac:dyDescent="0.25">
      <c r="B139" s="175"/>
      <c r="C139" s="178" t="s">
        <v>1148</v>
      </c>
      <c r="D139" s="288">
        <v>0</v>
      </c>
      <c r="E139" s="289">
        <v>0</v>
      </c>
      <c r="F139" s="290">
        <v>0</v>
      </c>
      <c r="G139" s="289">
        <v>0</v>
      </c>
      <c r="H139" s="289">
        <v>0</v>
      </c>
      <c r="I139" s="290">
        <v>0</v>
      </c>
    </row>
    <row r="140" spans="2:9" x14ac:dyDescent="0.25">
      <c r="B140" s="482" t="s">
        <v>1149</v>
      </c>
      <c r="C140" s="577"/>
      <c r="D140" s="383">
        <v>0</v>
      </c>
      <c r="E140" s="370">
        <v>0</v>
      </c>
      <c r="F140" s="370">
        <v>0</v>
      </c>
      <c r="G140" s="370">
        <v>0</v>
      </c>
      <c r="H140" s="370">
        <v>0</v>
      </c>
      <c r="I140" s="370">
        <v>0</v>
      </c>
    </row>
    <row r="141" spans="2:9" x14ac:dyDescent="0.25">
      <c r="B141" s="175"/>
      <c r="C141" s="178" t="s">
        <v>1150</v>
      </c>
      <c r="D141" s="288">
        <v>0</v>
      </c>
      <c r="E141" s="289">
        <v>0</v>
      </c>
      <c r="F141" s="290">
        <v>0</v>
      </c>
      <c r="G141" s="289">
        <v>0</v>
      </c>
      <c r="H141" s="289">
        <v>0</v>
      </c>
      <c r="I141" s="290">
        <v>0</v>
      </c>
    </row>
    <row r="142" spans="2:9" x14ac:dyDescent="0.25">
      <c r="B142" s="175"/>
      <c r="C142" s="178" t="s">
        <v>1151</v>
      </c>
      <c r="D142" s="288">
        <v>0</v>
      </c>
      <c r="E142" s="289">
        <v>0</v>
      </c>
      <c r="F142" s="290">
        <v>0</v>
      </c>
      <c r="G142" s="289">
        <v>0</v>
      </c>
      <c r="H142" s="289">
        <v>0</v>
      </c>
      <c r="I142" s="290">
        <v>0</v>
      </c>
    </row>
    <row r="143" spans="2:9" x14ac:dyDescent="0.25">
      <c r="B143" s="175"/>
      <c r="C143" s="178" t="s">
        <v>1152</v>
      </c>
      <c r="D143" s="288">
        <v>0</v>
      </c>
      <c r="E143" s="289">
        <v>0</v>
      </c>
      <c r="F143" s="290">
        <v>0</v>
      </c>
      <c r="G143" s="289">
        <v>0</v>
      </c>
      <c r="H143" s="289">
        <v>0</v>
      </c>
      <c r="I143" s="290">
        <v>0</v>
      </c>
    </row>
    <row r="144" spans="2:9" x14ac:dyDescent="0.25">
      <c r="B144" s="175"/>
      <c r="C144" s="178" t="s">
        <v>1153</v>
      </c>
      <c r="D144" s="288">
        <v>0</v>
      </c>
      <c r="E144" s="289">
        <v>0</v>
      </c>
      <c r="F144" s="290">
        <v>0</v>
      </c>
      <c r="G144" s="289">
        <v>0</v>
      </c>
      <c r="H144" s="289">
        <v>0</v>
      </c>
      <c r="I144" s="290">
        <v>0</v>
      </c>
    </row>
    <row r="145" spans="2:10" ht="22.5" x14ac:dyDescent="0.25">
      <c r="B145" s="175"/>
      <c r="C145" s="179" t="s">
        <v>1241</v>
      </c>
      <c r="D145" s="288">
        <v>0</v>
      </c>
      <c r="E145" s="289">
        <v>0</v>
      </c>
      <c r="F145" s="290">
        <v>0</v>
      </c>
      <c r="G145" s="289">
        <v>0</v>
      </c>
      <c r="H145" s="289">
        <v>0</v>
      </c>
      <c r="I145" s="290">
        <v>0</v>
      </c>
    </row>
    <row r="146" spans="2:10" x14ac:dyDescent="0.25">
      <c r="B146" s="175"/>
      <c r="C146" s="178" t="s">
        <v>1154</v>
      </c>
      <c r="D146" s="288">
        <v>0</v>
      </c>
      <c r="E146" s="289">
        <v>0</v>
      </c>
      <c r="F146" s="290">
        <v>0</v>
      </c>
      <c r="G146" s="289">
        <v>0</v>
      </c>
      <c r="H146" s="289">
        <v>0</v>
      </c>
      <c r="I146" s="290">
        <v>0</v>
      </c>
    </row>
    <row r="147" spans="2:10" x14ac:dyDescent="0.25">
      <c r="B147" s="175"/>
      <c r="C147" s="178" t="s">
        <v>1155</v>
      </c>
      <c r="D147" s="288">
        <v>0</v>
      </c>
      <c r="E147" s="289">
        <v>0</v>
      </c>
      <c r="F147" s="290">
        <v>0</v>
      </c>
      <c r="G147" s="289">
        <v>0</v>
      </c>
      <c r="H147" s="289">
        <v>0</v>
      </c>
      <c r="I147" s="290">
        <v>0</v>
      </c>
    </row>
    <row r="148" spans="2:10" x14ac:dyDescent="0.25">
      <c r="B148" s="482" t="s">
        <v>1156</v>
      </c>
      <c r="C148" s="577"/>
      <c r="D148" s="383">
        <v>0</v>
      </c>
      <c r="E148" s="370">
        <v>0</v>
      </c>
      <c r="F148" s="370">
        <v>0</v>
      </c>
      <c r="G148" s="370">
        <v>0</v>
      </c>
      <c r="H148" s="370">
        <v>0</v>
      </c>
      <c r="I148" s="370">
        <v>0</v>
      </c>
    </row>
    <row r="149" spans="2:10" x14ac:dyDescent="0.25">
      <c r="B149" s="175"/>
      <c r="C149" s="178" t="s">
        <v>1157</v>
      </c>
      <c r="D149" s="288">
        <v>0</v>
      </c>
      <c r="E149" s="289">
        <v>0</v>
      </c>
      <c r="F149" s="290">
        <v>0</v>
      </c>
      <c r="G149" s="289">
        <v>0</v>
      </c>
      <c r="H149" s="289">
        <v>0</v>
      </c>
      <c r="I149" s="290">
        <v>0</v>
      </c>
    </row>
    <row r="150" spans="2:10" x14ac:dyDescent="0.25">
      <c r="B150" s="175"/>
      <c r="C150" s="178" t="s">
        <v>1158</v>
      </c>
      <c r="D150" s="288">
        <v>0</v>
      </c>
      <c r="E150" s="289">
        <v>0</v>
      </c>
      <c r="F150" s="290">
        <v>0</v>
      </c>
      <c r="G150" s="289">
        <v>0</v>
      </c>
      <c r="H150" s="289">
        <v>0</v>
      </c>
      <c r="I150" s="290">
        <v>0</v>
      </c>
    </row>
    <row r="151" spans="2:10" x14ac:dyDescent="0.25">
      <c r="B151" s="175"/>
      <c r="C151" s="178" t="s">
        <v>1159</v>
      </c>
      <c r="D151" s="288">
        <v>0</v>
      </c>
      <c r="E151" s="289">
        <v>0</v>
      </c>
      <c r="F151" s="290">
        <v>0</v>
      </c>
      <c r="G151" s="289">
        <v>0</v>
      </c>
      <c r="H151" s="289">
        <v>0</v>
      </c>
      <c r="I151" s="290">
        <v>0</v>
      </c>
    </row>
    <row r="152" spans="2:10" x14ac:dyDescent="0.25">
      <c r="B152" s="482" t="s">
        <v>1160</v>
      </c>
      <c r="C152" s="577"/>
      <c r="D152" s="383">
        <v>0</v>
      </c>
      <c r="E152" s="370">
        <v>0</v>
      </c>
      <c r="F152" s="370">
        <v>0</v>
      </c>
      <c r="G152" s="370">
        <v>0</v>
      </c>
      <c r="H152" s="370">
        <v>0</v>
      </c>
      <c r="I152" s="370">
        <v>0</v>
      </c>
    </row>
    <row r="153" spans="2:10" x14ac:dyDescent="0.25">
      <c r="B153" s="175"/>
      <c r="C153" s="178" t="s">
        <v>1161</v>
      </c>
      <c r="D153" s="288">
        <v>0</v>
      </c>
      <c r="E153" s="289">
        <v>0</v>
      </c>
      <c r="F153" s="290">
        <v>0</v>
      </c>
      <c r="G153" s="289">
        <v>0</v>
      </c>
      <c r="H153" s="289">
        <v>0</v>
      </c>
      <c r="I153" s="290">
        <v>0</v>
      </c>
    </row>
    <row r="154" spans="2:10" x14ac:dyDescent="0.25">
      <c r="B154" s="175"/>
      <c r="C154" s="178" t="s">
        <v>1162</v>
      </c>
      <c r="D154" s="288">
        <v>0</v>
      </c>
      <c r="E154" s="289">
        <v>0</v>
      </c>
      <c r="F154" s="290">
        <v>0</v>
      </c>
      <c r="G154" s="289">
        <v>0</v>
      </c>
      <c r="H154" s="289">
        <v>0</v>
      </c>
      <c r="I154" s="290">
        <v>0</v>
      </c>
    </row>
    <row r="155" spans="2:10" x14ac:dyDescent="0.25">
      <c r="B155" s="175"/>
      <c r="C155" s="178" t="s">
        <v>1163</v>
      </c>
      <c r="D155" s="288">
        <v>0</v>
      </c>
      <c r="E155" s="289">
        <v>0</v>
      </c>
      <c r="F155" s="290">
        <v>0</v>
      </c>
      <c r="G155" s="289">
        <v>0</v>
      </c>
      <c r="H155" s="289">
        <v>0</v>
      </c>
      <c r="I155" s="290">
        <v>0</v>
      </c>
    </row>
    <row r="156" spans="2:10" x14ac:dyDescent="0.25">
      <c r="B156" s="175"/>
      <c r="C156" s="178" t="s">
        <v>1164</v>
      </c>
      <c r="D156" s="288">
        <v>0</v>
      </c>
      <c r="E156" s="289">
        <v>0</v>
      </c>
      <c r="F156" s="290">
        <v>0</v>
      </c>
      <c r="G156" s="289">
        <v>0</v>
      </c>
      <c r="H156" s="289">
        <v>0</v>
      </c>
      <c r="I156" s="290">
        <v>0</v>
      </c>
    </row>
    <row r="157" spans="2:10" x14ac:dyDescent="0.25">
      <c r="B157" s="175"/>
      <c r="C157" s="178" t="s">
        <v>1165</v>
      </c>
      <c r="D157" s="288">
        <v>0</v>
      </c>
      <c r="E157" s="289">
        <v>0</v>
      </c>
      <c r="F157" s="290">
        <v>0</v>
      </c>
      <c r="G157" s="289">
        <v>0</v>
      </c>
      <c r="H157" s="289">
        <v>0</v>
      </c>
      <c r="I157" s="290">
        <v>0</v>
      </c>
      <c r="J157" s="114"/>
    </row>
    <row r="158" spans="2:10" x14ac:dyDescent="0.25">
      <c r="B158" s="175"/>
      <c r="C158" s="178" t="s">
        <v>1166</v>
      </c>
      <c r="D158" s="288">
        <v>0</v>
      </c>
      <c r="E158" s="289">
        <v>0</v>
      </c>
      <c r="F158" s="290">
        <v>0</v>
      </c>
      <c r="G158" s="289">
        <v>0</v>
      </c>
      <c r="H158" s="289">
        <v>0</v>
      </c>
      <c r="I158" s="290">
        <v>0</v>
      </c>
    </row>
    <row r="159" spans="2:10" x14ac:dyDescent="0.25">
      <c r="B159" s="175"/>
      <c r="C159" s="178" t="s">
        <v>1167</v>
      </c>
      <c r="D159" s="288">
        <v>0</v>
      </c>
      <c r="E159" s="289">
        <v>0</v>
      </c>
      <c r="F159" s="290">
        <v>0</v>
      </c>
      <c r="G159" s="289">
        <v>0</v>
      </c>
      <c r="H159" s="289">
        <v>0</v>
      </c>
      <c r="I159" s="290">
        <v>0</v>
      </c>
      <c r="J159" s="114"/>
    </row>
    <row r="160" spans="2:10" x14ac:dyDescent="0.25">
      <c r="B160" s="175"/>
      <c r="C160" s="178"/>
      <c r="D160" s="277"/>
      <c r="E160" s="278"/>
      <c r="F160" s="278"/>
      <c r="G160" s="278"/>
      <c r="H160" s="278"/>
      <c r="I160" s="277"/>
      <c r="J160" s="114"/>
    </row>
    <row r="161" spans="2:10" x14ac:dyDescent="0.25">
      <c r="B161" s="586" t="s">
        <v>1168</v>
      </c>
      <c r="C161" s="566"/>
      <c r="D161" s="257">
        <v>18321016</v>
      </c>
      <c r="E161" s="389">
        <v>0</v>
      </c>
      <c r="F161" s="257">
        <v>18321016</v>
      </c>
      <c r="G161" s="257">
        <v>7863065</v>
      </c>
      <c r="H161" s="257">
        <v>7863065</v>
      </c>
      <c r="I161" s="303">
        <v>10457951</v>
      </c>
      <c r="J161" s="114"/>
    </row>
    <row r="162" spans="2:10" ht="15.75" thickBot="1" x14ac:dyDescent="0.3">
      <c r="B162" s="131"/>
      <c r="C162" s="132"/>
      <c r="D162" s="217"/>
      <c r="E162" s="279"/>
      <c r="F162" s="218"/>
      <c r="G162" s="218"/>
      <c r="H162" s="218"/>
      <c r="I162" s="217"/>
      <c r="J162" s="114"/>
    </row>
    <row r="165" spans="2:10" x14ac:dyDescent="0.25">
      <c r="C165" s="374" t="s">
        <v>1271</v>
      </c>
      <c r="D165" s="125"/>
      <c r="E165" s="578" t="s">
        <v>1266</v>
      </c>
      <c r="F165" s="578"/>
      <c r="G165" s="578"/>
      <c r="H165" s="578"/>
    </row>
    <row r="166" spans="2:10" x14ac:dyDescent="0.25">
      <c r="C166" s="375" t="s">
        <v>1264</v>
      </c>
      <c r="D166" s="376"/>
      <c r="E166" s="599" t="s">
        <v>1267</v>
      </c>
      <c r="F166" s="599"/>
      <c r="G166" s="599"/>
      <c r="H166" s="599"/>
      <c r="I166" s="31"/>
    </row>
    <row r="167" spans="2:10" x14ac:dyDescent="0.25">
      <c r="C167" s="107"/>
      <c r="D167" s="287"/>
      <c r="E167" s="377"/>
      <c r="F167" s="377"/>
      <c r="G167" s="377"/>
      <c r="H167" s="377"/>
      <c r="I167" s="31"/>
    </row>
    <row r="168" spans="2:10" x14ac:dyDescent="0.25">
      <c r="E168" s="598"/>
      <c r="F168" s="598"/>
      <c r="G168" s="598"/>
      <c r="H168" s="598"/>
    </row>
  </sheetData>
  <mergeCells count="33">
    <mergeCell ref="E168:H168"/>
    <mergeCell ref="E166:H166"/>
    <mergeCell ref="B161:C161"/>
    <mergeCell ref="B116:C116"/>
    <mergeCell ref="B126:C126"/>
    <mergeCell ref="B136:C136"/>
    <mergeCell ref="B140:C140"/>
    <mergeCell ref="B148:C148"/>
    <mergeCell ref="B152:C152"/>
    <mergeCell ref="E165:H165"/>
    <mergeCell ref="B106:C106"/>
    <mergeCell ref="B28:C28"/>
    <mergeCell ref="B38:C38"/>
    <mergeCell ref="B48:C48"/>
    <mergeCell ref="B58:C58"/>
    <mergeCell ref="B62:C62"/>
    <mergeCell ref="B70:C70"/>
    <mergeCell ref="B74:C74"/>
    <mergeCell ref="B87:C87"/>
    <mergeCell ref="B88:C88"/>
    <mergeCell ref="B96:C96"/>
    <mergeCell ref="B18:C18"/>
    <mergeCell ref="B1:I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</mergeCells>
  <printOptions horizontalCentered="1"/>
  <pageMargins left="0" right="0" top="0" bottom="0" header="0" footer="0"/>
  <pageSetup scale="6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BALANZA (2)</vt:lpstr>
      <vt:lpstr>PRONOSTICO DE INGRESOS</vt:lpstr>
      <vt:lpstr>PRESUPUESTO DE EGRESOS</vt:lpstr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'BALANZA (2)'!_ftn1</vt:lpstr>
      <vt:lpstr>'BALANZA (2)'!_ftnref1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'PRESUPUESTO DE EGRESOS'!Área_de_impresión</vt:lpstr>
      <vt:lpstr>'PRONOSTICO DE INGRESOS'!Área_de_impresión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Marlen</cp:lastModifiedBy>
  <cp:lastPrinted>2022-07-07T13:22:23Z</cp:lastPrinted>
  <dcterms:created xsi:type="dcterms:W3CDTF">2014-08-12T01:23:14Z</dcterms:created>
  <dcterms:modified xsi:type="dcterms:W3CDTF">2022-07-22T18:36:15Z</dcterms:modified>
</cp:coreProperties>
</file>